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users\Desktop\POLITICA DE RIESGO 2021\POLITICA CORTOLIMA\"/>
    </mc:Choice>
  </mc:AlternateContent>
  <bookViews>
    <workbookView xWindow="0" yWindow="0" windowWidth="28800" windowHeight="11730" tabRatio="146"/>
  </bookViews>
  <sheets>
    <sheet name="MAPA RIESGOS " sheetId="1" r:id="rId1"/>
    <sheet name="ANEXO 1 Tabla probabilidad" sheetId="2" r:id="rId2"/>
    <sheet name="ANEXO 2 Tabla Impacto" sheetId="3" r:id="rId3"/>
    <sheet name="ANEXO 3 Matriz Calor Inherente" sheetId="4" r:id="rId4"/>
    <sheet name="ANEXOTabla Valoración controles" sheetId="5" r:id="rId5"/>
    <sheet name="PARAMETROS" sheetId="6" r:id="rId6"/>
  </sheets>
  <externalReferences>
    <externalReference r:id="rId7"/>
    <externalReference r:id="rId8"/>
    <externalReference r:id="rId9"/>
    <externalReference r:id="rId10"/>
    <externalReference r:id="rId11"/>
  </externalReferences>
  <definedNames>
    <definedName name="_xlnm._FilterDatabase" localSheetId="0" hidden="1">'MAPA RIESGOS '!$A$10:$AW$209</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4" i="1" l="1"/>
  <c r="Y34" i="1"/>
  <c r="AA34" i="1"/>
  <c r="AB34" i="1"/>
  <c r="AI34" i="1"/>
  <c r="AJ34" i="1"/>
  <c r="X35" i="1"/>
  <c r="Y35" i="1"/>
  <c r="AA35" i="1"/>
  <c r="AB35" i="1"/>
  <c r="AI35" i="1"/>
  <c r="AJ35" i="1"/>
  <c r="X36" i="1"/>
  <c r="Y36" i="1"/>
  <c r="AA36" i="1"/>
  <c r="AB36" i="1"/>
  <c r="AI36" i="1"/>
  <c r="AJ36" i="1"/>
  <c r="X37" i="1"/>
  <c r="Y37" i="1"/>
  <c r="AA37" i="1"/>
  <c r="AB37" i="1"/>
  <c r="AI37" i="1"/>
  <c r="AJ37" i="1"/>
  <c r="X38" i="1"/>
  <c r="Y38" i="1"/>
  <c r="AA38" i="1"/>
  <c r="AB38" i="1"/>
  <c r="AI38" i="1"/>
  <c r="AJ38" i="1"/>
  <c r="N34" i="1"/>
  <c r="N35" i="1"/>
  <c r="N36" i="1"/>
  <c r="N37" i="1"/>
  <c r="N38" i="1"/>
  <c r="M34" i="1"/>
  <c r="M35" i="1"/>
  <c r="M36" i="1"/>
  <c r="M37" i="1"/>
  <c r="M38" i="1"/>
  <c r="S38" i="1"/>
  <c r="S37" i="1"/>
  <c r="S36" i="1"/>
  <c r="S35" i="1"/>
  <c r="S34" i="1"/>
  <c r="T37" i="1" l="1"/>
  <c r="U37" i="1" s="1"/>
  <c r="T38" i="1"/>
  <c r="U38" i="1" s="1"/>
  <c r="T34" i="1"/>
  <c r="U34" i="1" s="1"/>
  <c r="AG37" i="1"/>
  <c r="AG36" i="1"/>
  <c r="AG35" i="1"/>
  <c r="AG34" i="1"/>
  <c r="T36" i="1"/>
  <c r="U36" i="1" s="1"/>
  <c r="T35" i="1"/>
  <c r="U35" i="1" s="1"/>
  <c r="AG38" i="1"/>
  <c r="AI27" i="1"/>
  <c r="AJ27" i="1"/>
  <c r="AI28" i="1"/>
  <c r="AJ28" i="1"/>
  <c r="AI29" i="1"/>
  <c r="AJ29" i="1"/>
  <c r="AI30" i="1"/>
  <c r="AJ30" i="1"/>
  <c r="AI31" i="1"/>
  <c r="AJ31" i="1"/>
  <c r="AI32" i="1"/>
  <c r="AJ32" i="1"/>
  <c r="AI33" i="1"/>
  <c r="AJ33" i="1"/>
  <c r="AA11" i="1"/>
  <c r="AB11" i="1"/>
  <c r="AA12" i="1"/>
  <c r="AB12" i="1"/>
  <c r="AA13" i="1"/>
  <c r="AB13" i="1"/>
  <c r="AA14" i="1"/>
  <c r="AB14" i="1"/>
  <c r="AA15" i="1"/>
  <c r="AB15" i="1"/>
  <c r="AA16" i="1"/>
  <c r="AB16" i="1"/>
  <c r="AA17" i="1"/>
  <c r="AB17" i="1"/>
  <c r="AA18" i="1"/>
  <c r="AB18" i="1"/>
  <c r="AA19" i="1"/>
  <c r="AB19" i="1"/>
  <c r="AA20" i="1"/>
  <c r="AB20" i="1"/>
  <c r="AA21" i="1"/>
  <c r="AB21" i="1"/>
  <c r="AA22" i="1"/>
  <c r="AB22" i="1"/>
  <c r="AA23" i="1"/>
  <c r="AB23" i="1"/>
  <c r="AA24" i="1"/>
  <c r="AB24" i="1"/>
  <c r="AA25" i="1"/>
  <c r="AB25" i="1"/>
  <c r="AA26" i="1"/>
  <c r="AB26" i="1"/>
  <c r="AA27" i="1"/>
  <c r="AB27" i="1"/>
  <c r="AA28" i="1"/>
  <c r="AB28" i="1"/>
  <c r="AA29" i="1"/>
  <c r="AB29" i="1"/>
  <c r="AA30" i="1"/>
  <c r="AB30" i="1"/>
  <c r="AA31" i="1"/>
  <c r="AB31" i="1"/>
  <c r="AA32" i="1"/>
  <c r="AB32" i="1"/>
  <c r="AA33" i="1"/>
  <c r="AB33" i="1"/>
  <c r="Y11" i="1"/>
  <c r="Y12" i="1"/>
  <c r="Y13" i="1"/>
  <c r="Y14" i="1"/>
  <c r="Y15" i="1"/>
  <c r="Y16" i="1"/>
  <c r="Y17" i="1"/>
  <c r="Y18" i="1"/>
  <c r="Y19" i="1"/>
  <c r="Y20" i="1"/>
  <c r="Y21" i="1"/>
  <c r="Y22" i="1"/>
  <c r="Y23" i="1"/>
  <c r="Y24" i="1"/>
  <c r="Y25" i="1"/>
  <c r="Y26" i="1"/>
  <c r="Y27" i="1"/>
  <c r="Y28" i="1"/>
  <c r="Y29" i="1"/>
  <c r="Y30" i="1"/>
  <c r="Y31" i="1"/>
  <c r="Y32" i="1"/>
  <c r="Y33" i="1"/>
  <c r="X11" i="1"/>
  <c r="X12" i="1"/>
  <c r="X13" i="1"/>
  <c r="X14" i="1"/>
  <c r="X15" i="1"/>
  <c r="X16" i="1"/>
  <c r="X17" i="1"/>
  <c r="X18" i="1"/>
  <c r="X19" i="1"/>
  <c r="X20" i="1"/>
  <c r="X21" i="1"/>
  <c r="X22" i="1"/>
  <c r="X23" i="1"/>
  <c r="X24" i="1"/>
  <c r="X25" i="1"/>
  <c r="X26" i="1"/>
  <c r="X27" i="1"/>
  <c r="X28" i="1"/>
  <c r="X29" i="1"/>
  <c r="X30" i="1"/>
  <c r="X31" i="1"/>
  <c r="X32" i="1"/>
  <c r="X33" i="1"/>
  <c r="S11" i="1"/>
  <c r="S12" i="1"/>
  <c r="S13" i="1"/>
  <c r="S14" i="1"/>
  <c r="S15" i="1"/>
  <c r="S16" i="1"/>
  <c r="S17" i="1"/>
  <c r="S18" i="1"/>
  <c r="S19" i="1"/>
  <c r="S20" i="1"/>
  <c r="S21" i="1"/>
  <c r="S22" i="1"/>
  <c r="S23" i="1"/>
  <c r="S24" i="1"/>
  <c r="S25" i="1"/>
  <c r="S26" i="1"/>
  <c r="S27" i="1"/>
  <c r="S28" i="1"/>
  <c r="S29" i="1"/>
  <c r="S30" i="1"/>
  <c r="S31" i="1"/>
  <c r="S32" i="1"/>
  <c r="S33" i="1"/>
  <c r="AG33" i="1" l="1"/>
  <c r="AG27" i="1"/>
  <c r="AG31" i="1"/>
  <c r="AG23" i="1"/>
  <c r="AG30" i="1"/>
  <c r="AG26" i="1"/>
  <c r="AG22" i="1"/>
  <c r="AG18" i="1"/>
  <c r="AG32" i="1"/>
  <c r="AG28" i="1"/>
  <c r="AG24" i="1"/>
  <c r="AG20" i="1"/>
  <c r="AG29" i="1"/>
  <c r="AG25" i="1"/>
  <c r="AG21" i="1"/>
  <c r="AG19" i="1"/>
  <c r="N22" i="1"/>
  <c r="T22" i="1" s="1"/>
  <c r="U22" i="1" s="1"/>
  <c r="N23" i="1"/>
  <c r="T23" i="1" s="1"/>
  <c r="U23" i="1" s="1"/>
  <c r="N24" i="1"/>
  <c r="T24" i="1" s="1"/>
  <c r="U24" i="1" s="1"/>
  <c r="N25" i="1"/>
  <c r="T25" i="1" s="1"/>
  <c r="U25" i="1" s="1"/>
  <c r="N26" i="1"/>
  <c r="T26" i="1" s="1"/>
  <c r="U26" i="1" s="1"/>
  <c r="N27" i="1"/>
  <c r="T27" i="1" s="1"/>
  <c r="U27" i="1" s="1"/>
  <c r="N28" i="1"/>
  <c r="T28" i="1" s="1"/>
  <c r="U28" i="1" s="1"/>
  <c r="N29" i="1"/>
  <c r="T29" i="1" s="1"/>
  <c r="U29" i="1" s="1"/>
  <c r="N30" i="1"/>
  <c r="T30" i="1" s="1"/>
  <c r="U30" i="1" s="1"/>
  <c r="N31" i="1"/>
  <c r="T31" i="1" s="1"/>
  <c r="U31" i="1" s="1"/>
  <c r="N32" i="1"/>
  <c r="T32" i="1" s="1"/>
  <c r="U32" i="1" s="1"/>
  <c r="N33" i="1"/>
  <c r="T33" i="1" s="1"/>
  <c r="U33" i="1" s="1"/>
  <c r="M11" i="1"/>
  <c r="M12" i="1"/>
  <c r="M13" i="1"/>
  <c r="M14" i="1"/>
  <c r="M15" i="1"/>
  <c r="M16" i="1"/>
  <c r="M17" i="1"/>
  <c r="M18" i="1"/>
  <c r="M19" i="1"/>
  <c r="M20" i="1"/>
  <c r="M21" i="1"/>
  <c r="M22" i="1"/>
  <c r="M23" i="1"/>
  <c r="M24" i="1"/>
  <c r="M25" i="1"/>
  <c r="M26" i="1"/>
  <c r="M27" i="1"/>
  <c r="M28" i="1"/>
  <c r="M29" i="1"/>
  <c r="M30" i="1"/>
  <c r="M31" i="1"/>
  <c r="M32" i="1"/>
  <c r="M33" i="1"/>
  <c r="AJ22" i="1" l="1"/>
  <c r="AJ23" i="1"/>
  <c r="AJ24" i="1"/>
  <c r="AJ25" i="1"/>
  <c r="AJ26" i="1"/>
  <c r="AI22" i="1"/>
  <c r="AI23" i="1"/>
  <c r="AI24" i="1"/>
  <c r="AI25" i="1"/>
  <c r="AI26" i="1"/>
  <c r="AG14" i="1" l="1"/>
  <c r="N15" i="1"/>
  <c r="T15" i="1" s="1"/>
  <c r="U15" i="1" s="1"/>
  <c r="N14" i="1"/>
  <c r="T14" i="1" s="1"/>
  <c r="U14" i="1" s="1"/>
  <c r="N13" i="1"/>
  <c r="T13" i="1" s="1"/>
  <c r="U13" i="1" s="1"/>
  <c r="N12" i="1"/>
  <c r="T12" i="1" s="1"/>
  <c r="U12" i="1" s="1"/>
  <c r="N11" i="1"/>
  <c r="T11" i="1" s="1"/>
  <c r="U11" i="1" s="1"/>
  <c r="AG11" i="1" l="1"/>
  <c r="AG12" i="1"/>
  <c r="AG13" i="1"/>
  <c r="AG15" i="1"/>
  <c r="AH15" i="1" l="1"/>
  <c r="AJ15" i="1" s="1"/>
  <c r="AH11" i="1"/>
  <c r="AJ11" i="1" s="1"/>
  <c r="AH12" i="1"/>
  <c r="AJ12" i="1" s="1"/>
  <c r="AH13" i="1"/>
  <c r="AH14" i="1"/>
  <c r="AI15" i="1" l="1"/>
  <c r="AI11" i="1"/>
  <c r="AI12" i="1"/>
  <c r="AJ13" i="1"/>
  <c r="AI13" i="1"/>
  <c r="AJ14" i="1"/>
  <c r="AI14" i="1"/>
  <c r="N17" i="1" l="1"/>
  <c r="T17" i="1" s="1"/>
  <c r="U17" i="1" s="1"/>
  <c r="AG17" i="1" l="1"/>
  <c r="AH17" i="1" l="1"/>
  <c r="AJ17" i="1" l="1"/>
  <c r="AI17" i="1"/>
  <c r="AB106" i="1" l="1"/>
  <c r="AA106" i="1"/>
  <c r="Y106" i="1"/>
  <c r="X106" i="1"/>
  <c r="S106" i="1"/>
  <c r="N106" i="1"/>
  <c r="M106" i="1"/>
  <c r="AB105" i="1"/>
  <c r="AA105" i="1"/>
  <c r="Y105" i="1"/>
  <c r="X105" i="1"/>
  <c r="S105" i="1"/>
  <c r="N105" i="1"/>
  <c r="M105" i="1"/>
  <c r="AB103" i="1"/>
  <c r="AA103" i="1"/>
  <c r="Y103" i="1"/>
  <c r="X103" i="1"/>
  <c r="S103" i="1"/>
  <c r="N103" i="1"/>
  <c r="M103" i="1"/>
  <c r="AB102" i="1"/>
  <c r="AA102" i="1"/>
  <c r="Y102" i="1"/>
  <c r="X102" i="1"/>
  <c r="S102" i="1"/>
  <c r="N102" i="1"/>
  <c r="M102" i="1"/>
  <c r="AB101" i="1"/>
  <c r="AA101" i="1"/>
  <c r="Y101" i="1"/>
  <c r="X101" i="1"/>
  <c r="S101" i="1"/>
  <c r="N101" i="1"/>
  <c r="M101" i="1"/>
  <c r="AB99" i="1"/>
  <c r="AA99" i="1"/>
  <c r="Y99" i="1"/>
  <c r="X99" i="1"/>
  <c r="S99" i="1"/>
  <c r="N99" i="1"/>
  <c r="M99" i="1"/>
  <c r="AB98" i="1"/>
  <c r="AA98" i="1"/>
  <c r="Y98" i="1"/>
  <c r="X98" i="1"/>
  <c r="S98" i="1"/>
  <c r="N98" i="1"/>
  <c r="M98" i="1"/>
  <c r="AB95" i="1"/>
  <c r="AA95" i="1"/>
  <c r="Y95" i="1"/>
  <c r="X95" i="1"/>
  <c r="S95" i="1"/>
  <c r="N95" i="1"/>
  <c r="M95" i="1"/>
  <c r="T106" i="1" l="1"/>
  <c r="U106" i="1" s="1"/>
  <c r="AG103" i="1"/>
  <c r="T98" i="1"/>
  <c r="U98" i="1" s="1"/>
  <c r="T99" i="1"/>
  <c r="U99" i="1" s="1"/>
  <c r="T105" i="1"/>
  <c r="U105" i="1" s="1"/>
  <c r="AG106" i="1"/>
  <c r="AG95" i="1"/>
  <c r="T102" i="1"/>
  <c r="AG102" i="1"/>
  <c r="AG105" i="1"/>
  <c r="T103" i="1"/>
  <c r="T95" i="1"/>
  <c r="U95" i="1" s="1"/>
  <c r="T101" i="1"/>
  <c r="U101" i="1" s="1"/>
  <c r="AG101" i="1"/>
  <c r="AG99" i="1"/>
  <c r="AG98" i="1"/>
  <c r="AH106" i="1" l="1"/>
  <c r="AI106" i="1" s="1"/>
  <c r="AH103" i="1"/>
  <c r="AI103" i="1" s="1"/>
  <c r="AH101" i="1"/>
  <c r="AH102" i="1"/>
  <c r="AH98" i="1"/>
  <c r="AH105" i="1"/>
  <c r="U102" i="1"/>
  <c r="AH95" i="1"/>
  <c r="AH99" i="1"/>
  <c r="U103" i="1"/>
  <c r="M62" i="1"/>
  <c r="N62" i="1"/>
  <c r="S62" i="1"/>
  <c r="X62" i="1"/>
  <c r="Y62" i="1"/>
  <c r="AA62" i="1"/>
  <c r="AB62" i="1"/>
  <c r="M63" i="1"/>
  <c r="N63" i="1"/>
  <c r="S63" i="1"/>
  <c r="X63" i="1"/>
  <c r="Y63" i="1"/>
  <c r="AA63" i="1"/>
  <c r="AB63" i="1"/>
  <c r="M64" i="1"/>
  <c r="N64" i="1"/>
  <c r="S64" i="1"/>
  <c r="X64" i="1"/>
  <c r="Y64" i="1"/>
  <c r="AA64" i="1"/>
  <c r="AB64" i="1"/>
  <c r="M65" i="1"/>
  <c r="N65" i="1"/>
  <c r="S65" i="1"/>
  <c r="X65" i="1"/>
  <c r="Y65" i="1"/>
  <c r="AA65" i="1"/>
  <c r="AB65" i="1"/>
  <c r="M66" i="1"/>
  <c r="N66" i="1"/>
  <c r="S66" i="1"/>
  <c r="X66" i="1"/>
  <c r="Y66" i="1"/>
  <c r="AA66" i="1"/>
  <c r="AB66" i="1"/>
  <c r="M67" i="1"/>
  <c r="N67" i="1"/>
  <c r="S67" i="1"/>
  <c r="X67" i="1"/>
  <c r="Y67" i="1"/>
  <c r="AA67" i="1"/>
  <c r="AB67" i="1"/>
  <c r="M68" i="1"/>
  <c r="N68" i="1"/>
  <c r="S68" i="1"/>
  <c r="X68" i="1"/>
  <c r="Y68" i="1"/>
  <c r="AA68" i="1"/>
  <c r="AB68" i="1"/>
  <c r="M69" i="1"/>
  <c r="N69" i="1"/>
  <c r="S69" i="1"/>
  <c r="X69" i="1"/>
  <c r="Y69" i="1"/>
  <c r="AA69" i="1"/>
  <c r="AB69" i="1"/>
  <c r="M70" i="1"/>
  <c r="N70" i="1"/>
  <c r="S70" i="1"/>
  <c r="X70" i="1"/>
  <c r="Y70" i="1"/>
  <c r="AA70" i="1"/>
  <c r="AB70" i="1"/>
  <c r="M71" i="1"/>
  <c r="N71" i="1"/>
  <c r="S71" i="1"/>
  <c r="X71" i="1"/>
  <c r="Y71" i="1"/>
  <c r="AA71" i="1"/>
  <c r="AB71" i="1"/>
  <c r="M72" i="1"/>
  <c r="N72" i="1"/>
  <c r="S72" i="1"/>
  <c r="X72" i="1"/>
  <c r="Y72" i="1"/>
  <c r="AA72" i="1"/>
  <c r="AB72" i="1"/>
  <c r="M73" i="1"/>
  <c r="N73" i="1"/>
  <c r="S73" i="1"/>
  <c r="X73" i="1"/>
  <c r="Y73" i="1"/>
  <c r="AA73" i="1"/>
  <c r="AB73" i="1"/>
  <c r="M74" i="1"/>
  <c r="N74" i="1"/>
  <c r="S74" i="1"/>
  <c r="X74" i="1"/>
  <c r="Y74" i="1"/>
  <c r="AA74" i="1"/>
  <c r="AB74" i="1"/>
  <c r="M75" i="1"/>
  <c r="N75" i="1"/>
  <c r="S75" i="1"/>
  <c r="X75" i="1"/>
  <c r="Y75" i="1"/>
  <c r="AA75" i="1"/>
  <c r="AB75" i="1"/>
  <c r="M76" i="1"/>
  <c r="N76" i="1"/>
  <c r="S76" i="1"/>
  <c r="X76" i="1"/>
  <c r="Y76" i="1"/>
  <c r="AA76" i="1"/>
  <c r="AB76" i="1"/>
  <c r="M77" i="1"/>
  <c r="N77" i="1"/>
  <c r="S77" i="1"/>
  <c r="X77" i="1"/>
  <c r="Y77" i="1"/>
  <c r="AA77" i="1"/>
  <c r="AB77" i="1"/>
  <c r="M78" i="1"/>
  <c r="N78" i="1"/>
  <c r="S78" i="1"/>
  <c r="X78" i="1"/>
  <c r="Y78" i="1"/>
  <c r="AA78" i="1"/>
  <c r="AB78" i="1"/>
  <c r="M79" i="1"/>
  <c r="N79" i="1"/>
  <c r="S79" i="1"/>
  <c r="X79" i="1"/>
  <c r="Y79" i="1"/>
  <c r="AA79" i="1"/>
  <c r="AB79" i="1"/>
  <c r="M80" i="1"/>
  <c r="N80" i="1"/>
  <c r="S80" i="1"/>
  <c r="X80" i="1"/>
  <c r="Y80" i="1"/>
  <c r="AA80" i="1"/>
  <c r="AB80" i="1"/>
  <c r="M81" i="1"/>
  <c r="N81" i="1"/>
  <c r="S81" i="1"/>
  <c r="X81" i="1"/>
  <c r="Y81" i="1"/>
  <c r="AA81" i="1"/>
  <c r="AB81" i="1"/>
  <c r="M82" i="1"/>
  <c r="N82" i="1"/>
  <c r="S82" i="1"/>
  <c r="X82" i="1"/>
  <c r="Y82" i="1"/>
  <c r="AA82" i="1"/>
  <c r="AB82" i="1"/>
  <c r="M83" i="1"/>
  <c r="N83" i="1"/>
  <c r="S83" i="1"/>
  <c r="X83" i="1"/>
  <c r="Y83" i="1"/>
  <c r="AA83" i="1"/>
  <c r="AB83" i="1"/>
  <c r="M84" i="1"/>
  <c r="N84" i="1"/>
  <c r="S84" i="1"/>
  <c r="X84" i="1"/>
  <c r="Y84" i="1"/>
  <c r="AA84" i="1"/>
  <c r="AB84" i="1"/>
  <c r="M85" i="1"/>
  <c r="N85" i="1"/>
  <c r="S85" i="1"/>
  <c r="X85" i="1"/>
  <c r="Y85" i="1"/>
  <c r="AA85" i="1"/>
  <c r="AB85" i="1"/>
  <c r="M86" i="1"/>
  <c r="N86" i="1"/>
  <c r="S86" i="1"/>
  <c r="X86" i="1"/>
  <c r="Y86" i="1"/>
  <c r="AA86" i="1"/>
  <c r="AB86" i="1"/>
  <c r="M87" i="1"/>
  <c r="N87" i="1"/>
  <c r="S87" i="1"/>
  <c r="X87" i="1"/>
  <c r="Y87" i="1"/>
  <c r="AA87" i="1"/>
  <c r="AB87" i="1"/>
  <c r="M88" i="1"/>
  <c r="N88" i="1"/>
  <c r="S88" i="1"/>
  <c r="X88" i="1"/>
  <c r="Y88" i="1"/>
  <c r="AA88" i="1"/>
  <c r="AB88" i="1"/>
  <c r="M89" i="1"/>
  <c r="N89" i="1"/>
  <c r="S89" i="1"/>
  <c r="X89" i="1"/>
  <c r="Y89" i="1"/>
  <c r="AA89" i="1"/>
  <c r="AB89" i="1"/>
  <c r="M90" i="1"/>
  <c r="N90" i="1"/>
  <c r="S90" i="1"/>
  <c r="X90" i="1"/>
  <c r="Y90" i="1"/>
  <c r="AA90" i="1"/>
  <c r="AB90" i="1"/>
  <c r="M91" i="1"/>
  <c r="N91" i="1"/>
  <c r="S91" i="1"/>
  <c r="X91" i="1"/>
  <c r="Y91" i="1"/>
  <c r="AA91" i="1"/>
  <c r="AB91" i="1"/>
  <c r="M92" i="1"/>
  <c r="N92" i="1"/>
  <c r="S92" i="1"/>
  <c r="X92" i="1"/>
  <c r="Y92" i="1"/>
  <c r="AA92" i="1"/>
  <c r="AB92" i="1"/>
  <c r="M93" i="1"/>
  <c r="N93" i="1"/>
  <c r="S93" i="1"/>
  <c r="X93" i="1"/>
  <c r="Y93" i="1"/>
  <c r="AA93" i="1"/>
  <c r="AB93" i="1"/>
  <c r="M94" i="1"/>
  <c r="N94" i="1"/>
  <c r="S94" i="1"/>
  <c r="X94" i="1"/>
  <c r="Y94" i="1"/>
  <c r="AA94" i="1"/>
  <c r="AB94" i="1"/>
  <c r="M96" i="1"/>
  <c r="N96" i="1"/>
  <c r="S96" i="1"/>
  <c r="X96" i="1"/>
  <c r="Y96" i="1"/>
  <c r="AA96" i="1"/>
  <c r="AB96" i="1"/>
  <c r="M97" i="1"/>
  <c r="N97" i="1"/>
  <c r="S97" i="1"/>
  <c r="X97" i="1"/>
  <c r="Y97" i="1"/>
  <c r="AA97" i="1"/>
  <c r="AB97" i="1"/>
  <c r="M100" i="1"/>
  <c r="N100" i="1"/>
  <c r="S100" i="1"/>
  <c r="X100" i="1"/>
  <c r="Y100" i="1"/>
  <c r="AA100" i="1"/>
  <c r="AB100" i="1"/>
  <c r="M104" i="1"/>
  <c r="N104" i="1"/>
  <c r="S104" i="1"/>
  <c r="X104" i="1"/>
  <c r="Y104" i="1"/>
  <c r="AA104" i="1"/>
  <c r="AB104" i="1"/>
  <c r="M107" i="1"/>
  <c r="N107" i="1"/>
  <c r="S107" i="1"/>
  <c r="X107" i="1"/>
  <c r="Y107" i="1"/>
  <c r="AA107" i="1"/>
  <c r="AB107" i="1"/>
  <c r="M108" i="1"/>
  <c r="N108" i="1"/>
  <c r="S108" i="1"/>
  <c r="X108" i="1"/>
  <c r="Y108" i="1"/>
  <c r="AA108" i="1"/>
  <c r="AB108" i="1"/>
  <c r="M109" i="1"/>
  <c r="N109" i="1"/>
  <c r="S109" i="1"/>
  <c r="X109" i="1"/>
  <c r="Y109" i="1"/>
  <c r="AA109" i="1"/>
  <c r="AB109" i="1"/>
  <c r="M110" i="1"/>
  <c r="N110" i="1"/>
  <c r="S110" i="1"/>
  <c r="X110" i="1"/>
  <c r="Y110" i="1"/>
  <c r="AA110" i="1"/>
  <c r="AB110" i="1"/>
  <c r="M111" i="1"/>
  <c r="N111" i="1"/>
  <c r="S111" i="1"/>
  <c r="X111" i="1"/>
  <c r="Y111" i="1"/>
  <c r="AA111" i="1"/>
  <c r="AB111" i="1"/>
  <c r="M112" i="1"/>
  <c r="N112" i="1"/>
  <c r="S112" i="1"/>
  <c r="X112" i="1"/>
  <c r="Y112" i="1"/>
  <c r="AA112" i="1"/>
  <c r="AB112" i="1"/>
  <c r="M113" i="1"/>
  <c r="N113" i="1"/>
  <c r="S113" i="1"/>
  <c r="X113" i="1"/>
  <c r="Y113" i="1"/>
  <c r="AA113" i="1"/>
  <c r="AB113" i="1"/>
  <c r="M114" i="1"/>
  <c r="N114" i="1"/>
  <c r="S114" i="1"/>
  <c r="X114" i="1"/>
  <c r="Y114" i="1"/>
  <c r="AA114" i="1"/>
  <c r="AB114" i="1"/>
  <c r="M115" i="1"/>
  <c r="N115" i="1"/>
  <c r="S115" i="1"/>
  <c r="X115" i="1"/>
  <c r="Y115" i="1"/>
  <c r="AA115" i="1"/>
  <c r="AB115" i="1"/>
  <c r="M116" i="1"/>
  <c r="N116" i="1"/>
  <c r="S116" i="1"/>
  <c r="X116" i="1"/>
  <c r="Y116" i="1"/>
  <c r="AA116" i="1"/>
  <c r="AB116" i="1"/>
  <c r="M117" i="1"/>
  <c r="N117" i="1"/>
  <c r="S117" i="1"/>
  <c r="X117" i="1"/>
  <c r="Y117" i="1"/>
  <c r="AA117" i="1"/>
  <c r="AB117" i="1"/>
  <c r="M118" i="1"/>
  <c r="N118" i="1"/>
  <c r="S118" i="1"/>
  <c r="X118" i="1"/>
  <c r="Y118" i="1"/>
  <c r="AA118" i="1"/>
  <c r="AB118" i="1"/>
  <c r="M119" i="1"/>
  <c r="N119" i="1"/>
  <c r="S119" i="1"/>
  <c r="X119" i="1"/>
  <c r="Y119" i="1"/>
  <c r="AA119" i="1"/>
  <c r="AB119" i="1"/>
  <c r="M120" i="1"/>
  <c r="N120" i="1"/>
  <c r="S120" i="1"/>
  <c r="X120" i="1"/>
  <c r="Y120" i="1"/>
  <c r="AA120" i="1"/>
  <c r="AB120" i="1"/>
  <c r="M121" i="1"/>
  <c r="N121" i="1"/>
  <c r="S121" i="1"/>
  <c r="X121" i="1"/>
  <c r="Y121" i="1"/>
  <c r="AA121" i="1"/>
  <c r="AB121" i="1"/>
  <c r="M122" i="1"/>
  <c r="N122" i="1"/>
  <c r="S122" i="1"/>
  <c r="X122" i="1"/>
  <c r="Y122" i="1"/>
  <c r="AA122" i="1"/>
  <c r="AB122" i="1"/>
  <c r="M123" i="1"/>
  <c r="N123" i="1"/>
  <c r="S123" i="1"/>
  <c r="X123" i="1"/>
  <c r="Y123" i="1"/>
  <c r="AA123" i="1"/>
  <c r="AB123" i="1"/>
  <c r="M124" i="1"/>
  <c r="N124" i="1"/>
  <c r="S124" i="1"/>
  <c r="X124" i="1"/>
  <c r="Y124" i="1"/>
  <c r="AA124" i="1"/>
  <c r="AB124" i="1"/>
  <c r="M125" i="1"/>
  <c r="N125" i="1"/>
  <c r="S125" i="1"/>
  <c r="X125" i="1"/>
  <c r="Y125" i="1"/>
  <c r="AA125" i="1"/>
  <c r="AB125" i="1"/>
  <c r="M126" i="1"/>
  <c r="N126" i="1"/>
  <c r="S126" i="1"/>
  <c r="X126" i="1"/>
  <c r="Y126" i="1"/>
  <c r="AA126" i="1"/>
  <c r="AB126" i="1"/>
  <c r="M127" i="1"/>
  <c r="N127" i="1"/>
  <c r="S127" i="1"/>
  <c r="X127" i="1"/>
  <c r="Y127" i="1"/>
  <c r="AA127" i="1"/>
  <c r="AB127" i="1"/>
  <c r="M128" i="1"/>
  <c r="N128" i="1"/>
  <c r="S128" i="1"/>
  <c r="X128" i="1"/>
  <c r="Y128" i="1"/>
  <c r="AA128" i="1"/>
  <c r="AB128" i="1"/>
  <c r="M129" i="1"/>
  <c r="N129" i="1"/>
  <c r="S129" i="1"/>
  <c r="X129" i="1"/>
  <c r="Y129" i="1"/>
  <c r="AA129" i="1"/>
  <c r="AB129" i="1"/>
  <c r="M130" i="1"/>
  <c r="N130" i="1"/>
  <c r="S130" i="1"/>
  <c r="X130" i="1"/>
  <c r="Y130" i="1"/>
  <c r="AA130" i="1"/>
  <c r="AB130" i="1"/>
  <c r="M131" i="1"/>
  <c r="N131" i="1"/>
  <c r="S131" i="1"/>
  <c r="X131" i="1"/>
  <c r="Y131" i="1"/>
  <c r="AA131" i="1"/>
  <c r="AB131" i="1"/>
  <c r="M132" i="1"/>
  <c r="N132" i="1"/>
  <c r="S132" i="1"/>
  <c r="X132" i="1"/>
  <c r="Y132" i="1"/>
  <c r="AA132" i="1"/>
  <c r="AB132" i="1"/>
  <c r="M133" i="1"/>
  <c r="N133" i="1"/>
  <c r="S133" i="1"/>
  <c r="X133" i="1"/>
  <c r="Y133" i="1"/>
  <c r="AA133" i="1"/>
  <c r="AB133" i="1"/>
  <c r="M134" i="1"/>
  <c r="N134" i="1"/>
  <c r="S134" i="1"/>
  <c r="X134" i="1"/>
  <c r="Y134" i="1"/>
  <c r="AA134" i="1"/>
  <c r="AB134" i="1"/>
  <c r="M135" i="1"/>
  <c r="N135" i="1"/>
  <c r="S135" i="1"/>
  <c r="X135" i="1"/>
  <c r="Y135" i="1"/>
  <c r="AA135" i="1"/>
  <c r="AB135" i="1"/>
  <c r="M136" i="1"/>
  <c r="N136" i="1"/>
  <c r="S136" i="1"/>
  <c r="X136" i="1"/>
  <c r="Y136" i="1"/>
  <c r="AA136" i="1"/>
  <c r="AB136" i="1"/>
  <c r="M137" i="1"/>
  <c r="N137" i="1"/>
  <c r="S137" i="1"/>
  <c r="X137" i="1"/>
  <c r="Y137" i="1"/>
  <c r="AA137" i="1"/>
  <c r="AB137" i="1"/>
  <c r="M138" i="1"/>
  <c r="N138" i="1"/>
  <c r="S138" i="1"/>
  <c r="X138" i="1"/>
  <c r="Y138" i="1"/>
  <c r="AA138" i="1"/>
  <c r="AB138" i="1"/>
  <c r="M139" i="1"/>
  <c r="N139" i="1"/>
  <c r="S139" i="1"/>
  <c r="X139" i="1"/>
  <c r="Y139" i="1"/>
  <c r="AA139" i="1"/>
  <c r="AB139" i="1"/>
  <c r="M140" i="1"/>
  <c r="N140" i="1"/>
  <c r="S140" i="1"/>
  <c r="X140" i="1"/>
  <c r="Y140" i="1"/>
  <c r="AA140" i="1"/>
  <c r="AB140" i="1"/>
  <c r="M141" i="1"/>
  <c r="N141" i="1"/>
  <c r="S141" i="1"/>
  <c r="X141" i="1"/>
  <c r="Y141" i="1"/>
  <c r="AA141" i="1"/>
  <c r="AB141" i="1"/>
  <c r="M142" i="1"/>
  <c r="N142" i="1"/>
  <c r="S142" i="1"/>
  <c r="X142" i="1"/>
  <c r="Y142" i="1"/>
  <c r="AA142" i="1"/>
  <c r="AB142" i="1"/>
  <c r="M143" i="1"/>
  <c r="N143" i="1"/>
  <c r="S143" i="1"/>
  <c r="X143" i="1"/>
  <c r="Y143" i="1"/>
  <c r="AA143" i="1"/>
  <c r="AB143" i="1"/>
  <c r="M144" i="1"/>
  <c r="N144" i="1"/>
  <c r="S144" i="1"/>
  <c r="X144" i="1"/>
  <c r="Y144" i="1"/>
  <c r="AA144" i="1"/>
  <c r="AB144" i="1"/>
  <c r="M145" i="1"/>
  <c r="N145" i="1"/>
  <c r="S145" i="1"/>
  <c r="X145" i="1"/>
  <c r="Y145" i="1"/>
  <c r="AA145" i="1"/>
  <c r="AB145" i="1"/>
  <c r="M146" i="1"/>
  <c r="N146" i="1"/>
  <c r="S146" i="1"/>
  <c r="X146" i="1"/>
  <c r="Y146" i="1"/>
  <c r="AA146" i="1"/>
  <c r="AB146" i="1"/>
  <c r="M147" i="1"/>
  <c r="N147" i="1"/>
  <c r="S147" i="1"/>
  <c r="X147" i="1"/>
  <c r="Y147" i="1"/>
  <c r="AA147" i="1"/>
  <c r="AB147" i="1"/>
  <c r="M148" i="1"/>
  <c r="N148" i="1"/>
  <c r="S148" i="1"/>
  <c r="X148" i="1"/>
  <c r="Y148" i="1"/>
  <c r="AA148" i="1"/>
  <c r="AB148" i="1"/>
  <c r="M149" i="1"/>
  <c r="N149" i="1"/>
  <c r="S149" i="1"/>
  <c r="X149" i="1"/>
  <c r="Y149" i="1"/>
  <c r="AA149" i="1"/>
  <c r="AB149" i="1"/>
  <c r="M150" i="1"/>
  <c r="N150" i="1"/>
  <c r="S150" i="1"/>
  <c r="X150" i="1"/>
  <c r="Y150" i="1"/>
  <c r="AA150" i="1"/>
  <c r="AB150" i="1"/>
  <c r="M151" i="1"/>
  <c r="N151" i="1"/>
  <c r="S151" i="1"/>
  <c r="X151" i="1"/>
  <c r="Y151" i="1"/>
  <c r="AA151" i="1"/>
  <c r="AB151" i="1"/>
  <c r="M152" i="1"/>
  <c r="N152" i="1"/>
  <c r="S152" i="1"/>
  <c r="X152" i="1"/>
  <c r="Y152" i="1"/>
  <c r="AA152" i="1"/>
  <c r="AB152" i="1"/>
  <c r="M153" i="1"/>
  <c r="N153" i="1"/>
  <c r="S153" i="1"/>
  <c r="X153" i="1"/>
  <c r="Y153" i="1"/>
  <c r="AA153" i="1"/>
  <c r="AB153" i="1"/>
  <c r="M154" i="1"/>
  <c r="N154" i="1"/>
  <c r="S154" i="1"/>
  <c r="X154" i="1"/>
  <c r="Y154" i="1"/>
  <c r="AA154" i="1"/>
  <c r="AB154" i="1"/>
  <c r="M155" i="1"/>
  <c r="N155" i="1"/>
  <c r="S155" i="1"/>
  <c r="X155" i="1"/>
  <c r="Y155" i="1"/>
  <c r="AA155" i="1"/>
  <c r="AB155" i="1"/>
  <c r="M156" i="1"/>
  <c r="N156" i="1"/>
  <c r="S156" i="1"/>
  <c r="X156" i="1"/>
  <c r="Y156" i="1"/>
  <c r="AA156" i="1"/>
  <c r="AB156" i="1"/>
  <c r="M157" i="1"/>
  <c r="N157" i="1"/>
  <c r="S157" i="1"/>
  <c r="X157" i="1"/>
  <c r="Y157" i="1"/>
  <c r="AA157" i="1"/>
  <c r="AB157" i="1"/>
  <c r="M158" i="1"/>
  <c r="N158" i="1"/>
  <c r="S158" i="1"/>
  <c r="X158" i="1"/>
  <c r="Y158" i="1"/>
  <c r="AA158" i="1"/>
  <c r="AB158" i="1"/>
  <c r="M159" i="1"/>
  <c r="N159" i="1"/>
  <c r="S159" i="1"/>
  <c r="X159" i="1"/>
  <c r="Y159" i="1"/>
  <c r="AA159" i="1"/>
  <c r="AB159" i="1"/>
  <c r="M160" i="1"/>
  <c r="N160" i="1"/>
  <c r="S160" i="1"/>
  <c r="X160" i="1"/>
  <c r="Y160" i="1"/>
  <c r="AA160" i="1"/>
  <c r="AB160" i="1"/>
  <c r="M161" i="1"/>
  <c r="N161" i="1"/>
  <c r="S161" i="1"/>
  <c r="X161" i="1"/>
  <c r="Y161" i="1"/>
  <c r="AA161" i="1"/>
  <c r="AB161" i="1"/>
  <c r="M162" i="1"/>
  <c r="N162" i="1"/>
  <c r="S162" i="1"/>
  <c r="X162" i="1"/>
  <c r="Y162" i="1"/>
  <c r="AA162" i="1"/>
  <c r="AB162" i="1"/>
  <c r="M163" i="1"/>
  <c r="N163" i="1"/>
  <c r="S163" i="1"/>
  <c r="X163" i="1"/>
  <c r="Y163" i="1"/>
  <c r="AA163" i="1"/>
  <c r="AB163" i="1"/>
  <c r="M164" i="1"/>
  <c r="N164" i="1"/>
  <c r="S164" i="1"/>
  <c r="X164" i="1"/>
  <c r="Y164" i="1"/>
  <c r="AA164" i="1"/>
  <c r="AB164" i="1"/>
  <c r="M165" i="1"/>
  <c r="N165" i="1"/>
  <c r="S165" i="1"/>
  <c r="X165" i="1"/>
  <c r="Y165" i="1"/>
  <c r="AA165" i="1"/>
  <c r="AB165" i="1"/>
  <c r="M166" i="1"/>
  <c r="N166" i="1"/>
  <c r="S166" i="1"/>
  <c r="X166" i="1"/>
  <c r="Y166" i="1"/>
  <c r="AA166" i="1"/>
  <c r="AB166" i="1"/>
  <c r="M167" i="1"/>
  <c r="N167" i="1"/>
  <c r="S167" i="1"/>
  <c r="X167" i="1"/>
  <c r="Y167" i="1"/>
  <c r="AA167" i="1"/>
  <c r="AB167" i="1"/>
  <c r="M168" i="1"/>
  <c r="N168" i="1"/>
  <c r="S168" i="1"/>
  <c r="X168" i="1"/>
  <c r="Y168" i="1"/>
  <c r="AA168" i="1"/>
  <c r="AB168" i="1"/>
  <c r="M169" i="1"/>
  <c r="N169" i="1"/>
  <c r="S169" i="1"/>
  <c r="X169" i="1"/>
  <c r="Y169" i="1"/>
  <c r="AA169" i="1"/>
  <c r="AB169" i="1"/>
  <c r="M170" i="1"/>
  <c r="N170" i="1"/>
  <c r="S170" i="1"/>
  <c r="X170" i="1"/>
  <c r="Y170" i="1"/>
  <c r="AA170" i="1"/>
  <c r="AB170" i="1"/>
  <c r="M171" i="1"/>
  <c r="N171" i="1"/>
  <c r="S171" i="1"/>
  <c r="X171" i="1"/>
  <c r="Y171" i="1"/>
  <c r="AA171" i="1"/>
  <c r="AB171" i="1"/>
  <c r="M172" i="1"/>
  <c r="N172" i="1"/>
  <c r="S172" i="1"/>
  <c r="X172" i="1"/>
  <c r="Y172" i="1"/>
  <c r="AA172" i="1"/>
  <c r="AB172" i="1"/>
  <c r="M173" i="1"/>
  <c r="N173" i="1"/>
  <c r="S173" i="1"/>
  <c r="X173" i="1"/>
  <c r="Y173" i="1"/>
  <c r="AA173" i="1"/>
  <c r="AB173" i="1"/>
  <c r="M174" i="1"/>
  <c r="N174" i="1"/>
  <c r="S174" i="1"/>
  <c r="X174" i="1"/>
  <c r="Y174" i="1"/>
  <c r="AA174" i="1"/>
  <c r="AB174" i="1"/>
  <c r="M175" i="1"/>
  <c r="N175" i="1"/>
  <c r="S175" i="1"/>
  <c r="X175" i="1"/>
  <c r="Y175" i="1"/>
  <c r="AA175" i="1"/>
  <c r="AB175" i="1"/>
  <c r="M176" i="1"/>
  <c r="N176" i="1"/>
  <c r="S176" i="1"/>
  <c r="X176" i="1"/>
  <c r="Y176" i="1"/>
  <c r="AA176" i="1"/>
  <c r="AB176" i="1"/>
  <c r="M177" i="1"/>
  <c r="N177" i="1"/>
  <c r="S177" i="1"/>
  <c r="X177" i="1"/>
  <c r="Y177" i="1"/>
  <c r="AA177" i="1"/>
  <c r="AB177" i="1"/>
  <c r="M178" i="1"/>
  <c r="N178" i="1"/>
  <c r="S178" i="1"/>
  <c r="X178" i="1"/>
  <c r="Y178" i="1"/>
  <c r="AA178" i="1"/>
  <c r="AB178" i="1"/>
  <c r="M179" i="1"/>
  <c r="N179" i="1"/>
  <c r="S179" i="1"/>
  <c r="X179" i="1"/>
  <c r="Y179" i="1"/>
  <c r="AA179" i="1"/>
  <c r="AB179" i="1"/>
  <c r="M180" i="1"/>
  <c r="N180" i="1"/>
  <c r="S180" i="1"/>
  <c r="X180" i="1"/>
  <c r="Y180" i="1"/>
  <c r="AA180" i="1"/>
  <c r="AB180" i="1"/>
  <c r="M181" i="1"/>
  <c r="N181" i="1"/>
  <c r="S181" i="1"/>
  <c r="X181" i="1"/>
  <c r="Y181" i="1"/>
  <c r="AA181" i="1"/>
  <c r="AB181" i="1"/>
  <c r="M182" i="1"/>
  <c r="N182" i="1"/>
  <c r="S182" i="1"/>
  <c r="X182" i="1"/>
  <c r="Y182" i="1"/>
  <c r="AA182" i="1"/>
  <c r="AB182" i="1"/>
  <c r="M183" i="1"/>
  <c r="N183" i="1"/>
  <c r="S183" i="1"/>
  <c r="X183" i="1"/>
  <c r="Y183" i="1"/>
  <c r="AA183" i="1"/>
  <c r="AB183" i="1"/>
  <c r="M184" i="1"/>
  <c r="N184" i="1"/>
  <c r="S184" i="1"/>
  <c r="X184" i="1"/>
  <c r="Y184" i="1"/>
  <c r="AA184" i="1"/>
  <c r="AB184" i="1"/>
  <c r="M185" i="1"/>
  <c r="N185" i="1"/>
  <c r="S185" i="1"/>
  <c r="X185" i="1"/>
  <c r="Y185" i="1"/>
  <c r="AA185" i="1"/>
  <c r="AB185" i="1"/>
  <c r="M186" i="1"/>
  <c r="N186" i="1"/>
  <c r="S186" i="1"/>
  <c r="X186" i="1"/>
  <c r="Y186" i="1"/>
  <c r="AA186" i="1"/>
  <c r="AB186" i="1"/>
  <c r="M187" i="1"/>
  <c r="N187" i="1"/>
  <c r="S187" i="1"/>
  <c r="X187" i="1"/>
  <c r="Y187" i="1"/>
  <c r="AA187" i="1"/>
  <c r="AB187" i="1"/>
  <c r="M188" i="1"/>
  <c r="N188" i="1"/>
  <c r="S188" i="1"/>
  <c r="X188" i="1"/>
  <c r="Y188" i="1"/>
  <c r="AA188" i="1"/>
  <c r="AB188" i="1"/>
  <c r="M189" i="1"/>
  <c r="N189" i="1"/>
  <c r="S189" i="1"/>
  <c r="X189" i="1"/>
  <c r="Y189" i="1"/>
  <c r="AA189" i="1"/>
  <c r="AB189" i="1"/>
  <c r="M190" i="1"/>
  <c r="N190" i="1"/>
  <c r="S190" i="1"/>
  <c r="X190" i="1"/>
  <c r="Y190" i="1"/>
  <c r="AA190" i="1"/>
  <c r="AB190" i="1"/>
  <c r="M191" i="1"/>
  <c r="N191" i="1"/>
  <c r="S191" i="1"/>
  <c r="X191" i="1"/>
  <c r="Y191" i="1"/>
  <c r="AA191" i="1"/>
  <c r="AB191" i="1"/>
  <c r="M192" i="1"/>
  <c r="N192" i="1"/>
  <c r="S192" i="1"/>
  <c r="X192" i="1"/>
  <c r="Y192" i="1"/>
  <c r="AA192" i="1"/>
  <c r="AB192" i="1"/>
  <c r="M193" i="1"/>
  <c r="N193" i="1"/>
  <c r="S193" i="1"/>
  <c r="X193" i="1"/>
  <c r="Y193" i="1"/>
  <c r="AA193" i="1"/>
  <c r="AB193" i="1"/>
  <c r="M194" i="1"/>
  <c r="N194" i="1"/>
  <c r="S194" i="1"/>
  <c r="X194" i="1"/>
  <c r="Y194" i="1"/>
  <c r="AA194" i="1"/>
  <c r="AB194" i="1"/>
  <c r="M195" i="1"/>
  <c r="N195" i="1"/>
  <c r="S195" i="1"/>
  <c r="X195" i="1"/>
  <c r="Y195" i="1"/>
  <c r="AA195" i="1"/>
  <c r="AB195" i="1"/>
  <c r="M196" i="1"/>
  <c r="N196" i="1"/>
  <c r="S196" i="1"/>
  <c r="X196" i="1"/>
  <c r="Y196" i="1"/>
  <c r="AA196" i="1"/>
  <c r="AB196" i="1"/>
  <c r="M197" i="1"/>
  <c r="N197" i="1"/>
  <c r="S197" i="1"/>
  <c r="X197" i="1"/>
  <c r="Y197" i="1"/>
  <c r="AA197" i="1"/>
  <c r="AB197" i="1"/>
  <c r="M198" i="1"/>
  <c r="N198" i="1"/>
  <c r="S198" i="1"/>
  <c r="X198" i="1"/>
  <c r="Y198" i="1"/>
  <c r="AA198" i="1"/>
  <c r="AB198" i="1"/>
  <c r="M199" i="1"/>
  <c r="N199" i="1"/>
  <c r="S199" i="1"/>
  <c r="X199" i="1"/>
  <c r="Y199" i="1"/>
  <c r="AA199" i="1"/>
  <c r="AB199" i="1"/>
  <c r="M200" i="1"/>
  <c r="N200" i="1"/>
  <c r="S200" i="1"/>
  <c r="X200" i="1"/>
  <c r="Y200" i="1"/>
  <c r="AA200" i="1"/>
  <c r="AB200" i="1"/>
  <c r="M201" i="1"/>
  <c r="N201" i="1"/>
  <c r="S201" i="1"/>
  <c r="X201" i="1"/>
  <c r="Y201" i="1"/>
  <c r="AA201" i="1"/>
  <c r="AB201" i="1"/>
  <c r="M202" i="1"/>
  <c r="N202" i="1"/>
  <c r="S202" i="1"/>
  <c r="X202" i="1"/>
  <c r="Y202" i="1"/>
  <c r="AA202" i="1"/>
  <c r="AB202" i="1"/>
  <c r="M203" i="1"/>
  <c r="N203" i="1"/>
  <c r="S203" i="1"/>
  <c r="X203" i="1"/>
  <c r="Y203" i="1"/>
  <c r="AA203" i="1"/>
  <c r="AB203" i="1"/>
  <c r="M204" i="1"/>
  <c r="N204" i="1"/>
  <c r="S204" i="1"/>
  <c r="X204" i="1"/>
  <c r="Y204" i="1"/>
  <c r="AA204" i="1"/>
  <c r="AB204" i="1"/>
  <c r="M205" i="1"/>
  <c r="N205" i="1"/>
  <c r="S205" i="1"/>
  <c r="X205" i="1"/>
  <c r="Y205" i="1"/>
  <c r="AA205" i="1"/>
  <c r="AB205" i="1"/>
  <c r="M206" i="1"/>
  <c r="N206" i="1"/>
  <c r="S206" i="1"/>
  <c r="X206" i="1"/>
  <c r="Y206" i="1"/>
  <c r="AA206" i="1"/>
  <c r="AB206" i="1"/>
  <c r="M207" i="1"/>
  <c r="N207" i="1"/>
  <c r="S207" i="1"/>
  <c r="X207" i="1"/>
  <c r="Y207" i="1"/>
  <c r="AA207" i="1"/>
  <c r="AB207" i="1"/>
  <c r="M208" i="1"/>
  <c r="N208" i="1"/>
  <c r="S208" i="1"/>
  <c r="X208" i="1"/>
  <c r="Y208" i="1"/>
  <c r="AA208" i="1"/>
  <c r="AB208" i="1"/>
  <c r="M209" i="1"/>
  <c r="N209" i="1"/>
  <c r="S209" i="1"/>
  <c r="X209" i="1"/>
  <c r="Y209" i="1"/>
  <c r="AA209" i="1"/>
  <c r="AB209" i="1"/>
  <c r="T84" i="1" l="1"/>
  <c r="U84" i="1" s="1"/>
  <c r="T193" i="1"/>
  <c r="U193" i="1" s="1"/>
  <c r="AJ106" i="1"/>
  <c r="T80" i="1"/>
  <c r="U80" i="1" s="1"/>
  <c r="T200" i="1"/>
  <c r="U200" i="1" s="1"/>
  <c r="T112" i="1"/>
  <c r="U112" i="1" s="1"/>
  <c r="T77" i="1"/>
  <c r="U77" i="1" s="1"/>
  <c r="T69" i="1"/>
  <c r="U69" i="1" s="1"/>
  <c r="T93" i="1"/>
  <c r="U93" i="1" s="1"/>
  <c r="T81" i="1"/>
  <c r="U81" i="1" s="1"/>
  <c r="T78" i="1"/>
  <c r="U78" i="1" s="1"/>
  <c r="T74" i="1"/>
  <c r="U74" i="1" s="1"/>
  <c r="AJ103" i="1"/>
  <c r="T130" i="1"/>
  <c r="U130" i="1" s="1"/>
  <c r="T123" i="1"/>
  <c r="U123" i="1" s="1"/>
  <c r="T122" i="1"/>
  <c r="U122" i="1" s="1"/>
  <c r="AG100" i="1"/>
  <c r="T82" i="1"/>
  <c r="U82" i="1" s="1"/>
  <c r="T205" i="1"/>
  <c r="U205" i="1" s="1"/>
  <c r="T188" i="1"/>
  <c r="U188" i="1" s="1"/>
  <c r="T176" i="1"/>
  <c r="U176" i="1" s="1"/>
  <c r="T172" i="1"/>
  <c r="U172" i="1" s="1"/>
  <c r="T168" i="1"/>
  <c r="U168" i="1" s="1"/>
  <c r="T136" i="1"/>
  <c r="U136" i="1" s="1"/>
  <c r="T124" i="1"/>
  <c r="U124" i="1" s="1"/>
  <c r="AG206" i="1"/>
  <c r="T206" i="1"/>
  <c r="T189" i="1"/>
  <c r="U189" i="1" s="1"/>
  <c r="T184" i="1"/>
  <c r="U184" i="1" s="1"/>
  <c r="T167" i="1"/>
  <c r="U167" i="1" s="1"/>
  <c r="T164" i="1"/>
  <c r="U164" i="1" s="1"/>
  <c r="T163" i="1"/>
  <c r="U163" i="1" s="1"/>
  <c r="T160" i="1"/>
  <c r="U160" i="1" s="1"/>
  <c r="T156" i="1"/>
  <c r="U156" i="1" s="1"/>
  <c r="T135" i="1"/>
  <c r="U135" i="1" s="1"/>
  <c r="T134" i="1"/>
  <c r="U134" i="1" s="1"/>
  <c r="T131" i="1"/>
  <c r="U131" i="1" s="1"/>
  <c r="AG122" i="1"/>
  <c r="T121" i="1"/>
  <c r="U121" i="1" s="1"/>
  <c r="T73" i="1"/>
  <c r="U73" i="1" s="1"/>
  <c r="AJ105" i="1"/>
  <c r="AI105" i="1"/>
  <c r="AI99" i="1"/>
  <c r="AJ99" i="1"/>
  <c r="AI98" i="1"/>
  <c r="AJ98" i="1"/>
  <c r="T199" i="1"/>
  <c r="U199" i="1" s="1"/>
  <c r="T185" i="1"/>
  <c r="U185" i="1" s="1"/>
  <c r="T181" i="1"/>
  <c r="U181" i="1" s="1"/>
  <c r="T177" i="1"/>
  <c r="U177" i="1" s="1"/>
  <c r="T132" i="1"/>
  <c r="U132" i="1" s="1"/>
  <c r="AI95" i="1"/>
  <c r="AJ95" i="1"/>
  <c r="AI102" i="1"/>
  <c r="AJ102" i="1"/>
  <c r="T204" i="1"/>
  <c r="U204" i="1" s="1"/>
  <c r="AG192" i="1"/>
  <c r="AG188" i="1"/>
  <c r="AG187" i="1"/>
  <c r="AG183" i="1"/>
  <c r="T178" i="1"/>
  <c r="U178" i="1" s="1"/>
  <c r="AG163" i="1"/>
  <c r="T162" i="1"/>
  <c r="U162" i="1" s="1"/>
  <c r="AG130" i="1"/>
  <c r="AG129" i="1"/>
  <c r="T63" i="1"/>
  <c r="U63" i="1" s="1"/>
  <c r="AJ101" i="1"/>
  <c r="AI101" i="1"/>
  <c r="T128" i="1"/>
  <c r="U128" i="1" s="1"/>
  <c r="T126" i="1"/>
  <c r="U126" i="1" s="1"/>
  <c r="T127" i="1"/>
  <c r="U127" i="1" s="1"/>
  <c r="AG121" i="1"/>
  <c r="T173" i="1"/>
  <c r="U173" i="1" s="1"/>
  <c r="T146" i="1"/>
  <c r="U146" i="1" s="1"/>
  <c r="T142" i="1"/>
  <c r="U142" i="1" s="1"/>
  <c r="T138" i="1"/>
  <c r="U138" i="1" s="1"/>
  <c r="AG134" i="1"/>
  <c r="AG133" i="1"/>
  <c r="AG126" i="1"/>
  <c r="AG125" i="1"/>
  <c r="T96" i="1"/>
  <c r="U96" i="1" s="1"/>
  <c r="T76" i="1"/>
  <c r="U76" i="1" s="1"/>
  <c r="U206" i="1"/>
  <c r="T191" i="1"/>
  <c r="U191" i="1" s="1"/>
  <c r="T88" i="1"/>
  <c r="U88" i="1" s="1"/>
  <c r="T72" i="1"/>
  <c r="U72" i="1" s="1"/>
  <c r="T68" i="1"/>
  <c r="U68" i="1" s="1"/>
  <c r="T64" i="1"/>
  <c r="U64" i="1" s="1"/>
  <c r="T196" i="1"/>
  <c r="U196" i="1" s="1"/>
  <c r="T186" i="1"/>
  <c r="U186" i="1" s="1"/>
  <c r="T182" i="1"/>
  <c r="U182" i="1" s="1"/>
  <c r="T201" i="1"/>
  <c r="U201" i="1" s="1"/>
  <c r="T197" i="1"/>
  <c r="U197" i="1" s="1"/>
  <c r="T192" i="1"/>
  <c r="U192" i="1" s="1"/>
  <c r="T183" i="1"/>
  <c r="U183" i="1" s="1"/>
  <c r="AG170" i="1"/>
  <c r="T165" i="1"/>
  <c r="U165" i="1" s="1"/>
  <c r="T120" i="1"/>
  <c r="U120" i="1" s="1"/>
  <c r="T208" i="1"/>
  <c r="U208" i="1" s="1"/>
  <c r="AG204" i="1"/>
  <c r="AG203" i="1"/>
  <c r="T202" i="1"/>
  <c r="U202" i="1" s="1"/>
  <c r="AG199" i="1"/>
  <c r="T194" i="1"/>
  <c r="U194" i="1" s="1"/>
  <c r="T180" i="1"/>
  <c r="U180" i="1" s="1"/>
  <c r="AG176" i="1"/>
  <c r="T175" i="1"/>
  <c r="U175" i="1" s="1"/>
  <c r="AG172" i="1"/>
  <c r="AG171" i="1"/>
  <c r="T170" i="1"/>
  <c r="U170" i="1" s="1"/>
  <c r="AG77" i="1"/>
  <c r="T118" i="1"/>
  <c r="U118" i="1" s="1"/>
  <c r="T116" i="1"/>
  <c r="U116" i="1" s="1"/>
  <c r="T114" i="1"/>
  <c r="U114" i="1" s="1"/>
  <c r="AG110" i="1"/>
  <c r="AG109" i="1"/>
  <c r="T108" i="1"/>
  <c r="U108" i="1" s="1"/>
  <c r="T107" i="1"/>
  <c r="U107" i="1" s="1"/>
  <c r="T113" i="1"/>
  <c r="U113" i="1" s="1"/>
  <c r="T110" i="1"/>
  <c r="U110" i="1" s="1"/>
  <c r="AG207" i="1"/>
  <c r="T207" i="1"/>
  <c r="U207" i="1" s="1"/>
  <c r="T203" i="1"/>
  <c r="U203" i="1" s="1"/>
  <c r="AG196" i="1"/>
  <c r="AG191" i="1"/>
  <c r="T190" i="1"/>
  <c r="U190" i="1" s="1"/>
  <c r="T187" i="1"/>
  <c r="U187" i="1" s="1"/>
  <c r="AG180" i="1"/>
  <c r="AG175" i="1"/>
  <c r="T174" i="1"/>
  <c r="U174" i="1" s="1"/>
  <c r="T171" i="1"/>
  <c r="U171" i="1" s="1"/>
  <c r="AG167" i="1"/>
  <c r="AG162" i="1"/>
  <c r="T161" i="1"/>
  <c r="U161" i="1" s="1"/>
  <c r="T157" i="1"/>
  <c r="U157" i="1" s="1"/>
  <c r="T148" i="1"/>
  <c r="U148" i="1" s="1"/>
  <c r="T144" i="1"/>
  <c r="U144" i="1" s="1"/>
  <c r="T140" i="1"/>
  <c r="U140" i="1" s="1"/>
  <c r="T137" i="1"/>
  <c r="U137" i="1" s="1"/>
  <c r="T133" i="1"/>
  <c r="U133" i="1" s="1"/>
  <c r="T129" i="1"/>
  <c r="U129" i="1" s="1"/>
  <c r="T125" i="1"/>
  <c r="U125" i="1" s="1"/>
  <c r="AG78" i="1"/>
  <c r="AH78" i="1" s="1"/>
  <c r="AG200" i="1"/>
  <c r="AG195" i="1"/>
  <c r="AG184" i="1"/>
  <c r="AG179" i="1"/>
  <c r="AG166" i="1"/>
  <c r="T115" i="1"/>
  <c r="U115" i="1" s="1"/>
  <c r="AG104" i="1"/>
  <c r="AG97" i="1"/>
  <c r="AG90" i="1"/>
  <c r="AG88" i="1"/>
  <c r="T198" i="1"/>
  <c r="U198" i="1" s="1"/>
  <c r="T195" i="1"/>
  <c r="U195" i="1" s="1"/>
  <c r="T179" i="1"/>
  <c r="U179" i="1" s="1"/>
  <c r="T169" i="1"/>
  <c r="U169" i="1" s="1"/>
  <c r="T166" i="1"/>
  <c r="U166" i="1" s="1"/>
  <c r="T147" i="1"/>
  <c r="U147" i="1" s="1"/>
  <c r="T143" i="1"/>
  <c r="U143" i="1" s="1"/>
  <c r="T139" i="1"/>
  <c r="U139" i="1" s="1"/>
  <c r="T111" i="1"/>
  <c r="U111" i="1" s="1"/>
  <c r="T109" i="1"/>
  <c r="U109" i="1" s="1"/>
  <c r="T83" i="1"/>
  <c r="U83" i="1" s="1"/>
  <c r="AG208" i="1"/>
  <c r="AG202" i="1"/>
  <c r="AG198" i="1"/>
  <c r="AG194" i="1"/>
  <c r="AG190" i="1"/>
  <c r="AG186" i="1"/>
  <c r="AG182" i="1"/>
  <c r="AG178" i="1"/>
  <c r="AG174" i="1"/>
  <c r="AG209" i="1"/>
  <c r="T209" i="1"/>
  <c r="AG205" i="1"/>
  <c r="AG201" i="1"/>
  <c r="AG197" i="1"/>
  <c r="AG193" i="1"/>
  <c r="AH193" i="1" s="1"/>
  <c r="AG189" i="1"/>
  <c r="AG185" i="1"/>
  <c r="AG181" i="1"/>
  <c r="AG177" i="1"/>
  <c r="AG173" i="1"/>
  <c r="AG169" i="1"/>
  <c r="AG165" i="1"/>
  <c r="AG161" i="1"/>
  <c r="AG159" i="1"/>
  <c r="AG154" i="1"/>
  <c r="AG153" i="1"/>
  <c r="AG152" i="1"/>
  <c r="AG151" i="1"/>
  <c r="AG150" i="1"/>
  <c r="AG149" i="1"/>
  <c r="AG146" i="1"/>
  <c r="AG145" i="1"/>
  <c r="AG142" i="1"/>
  <c r="AG141" i="1"/>
  <c r="AG138" i="1"/>
  <c r="AG137" i="1"/>
  <c r="AG168" i="1"/>
  <c r="AG164" i="1"/>
  <c r="AG160" i="1"/>
  <c r="AG158" i="1"/>
  <c r="AG157" i="1"/>
  <c r="T155" i="1"/>
  <c r="U155" i="1" s="1"/>
  <c r="T154" i="1"/>
  <c r="U154" i="1" s="1"/>
  <c r="T153" i="1"/>
  <c r="U153" i="1" s="1"/>
  <c r="T152" i="1"/>
  <c r="U152" i="1" s="1"/>
  <c r="T151" i="1"/>
  <c r="U151" i="1" s="1"/>
  <c r="T150" i="1"/>
  <c r="U150" i="1" s="1"/>
  <c r="T149" i="1"/>
  <c r="U149" i="1" s="1"/>
  <c r="T145" i="1"/>
  <c r="U145" i="1" s="1"/>
  <c r="T141" i="1"/>
  <c r="U141" i="1" s="1"/>
  <c r="AG114" i="1"/>
  <c r="AG113" i="1"/>
  <c r="AG107" i="1"/>
  <c r="AG93" i="1"/>
  <c r="T70" i="1"/>
  <c r="U70" i="1" s="1"/>
  <c r="T119" i="1"/>
  <c r="U119" i="1" s="1"/>
  <c r="AG118" i="1"/>
  <c r="AG117" i="1"/>
  <c r="T117" i="1"/>
  <c r="U117" i="1" s="1"/>
  <c r="AG94" i="1"/>
  <c r="AG89" i="1"/>
  <c r="T79" i="1"/>
  <c r="U79" i="1" s="1"/>
  <c r="T67" i="1"/>
  <c r="U67" i="1" s="1"/>
  <c r="AG92" i="1"/>
  <c r="T104" i="1"/>
  <c r="U104" i="1" s="1"/>
  <c r="T100" i="1"/>
  <c r="U100" i="1" s="1"/>
  <c r="T97" i="1"/>
  <c r="U97" i="1" s="1"/>
  <c r="T94" i="1"/>
  <c r="U94" i="1" s="1"/>
  <c r="T92" i="1"/>
  <c r="U92" i="1" s="1"/>
  <c r="AG91" i="1"/>
  <c r="T91" i="1"/>
  <c r="U91" i="1" s="1"/>
  <c r="T90" i="1"/>
  <c r="U90" i="1" s="1"/>
  <c r="AG86" i="1"/>
  <c r="AG87" i="1"/>
  <c r="AG84" i="1"/>
  <c r="AG82" i="1"/>
  <c r="AG81" i="1"/>
  <c r="AG80" i="1"/>
  <c r="AG79" i="1"/>
  <c r="AG75" i="1"/>
  <c r="T89" i="1"/>
  <c r="U89" i="1" s="1"/>
  <c r="T87" i="1"/>
  <c r="U87" i="1" s="1"/>
  <c r="T86" i="1"/>
  <c r="U86" i="1" s="1"/>
  <c r="T85" i="1"/>
  <c r="U85" i="1" s="1"/>
  <c r="T75" i="1"/>
  <c r="U75" i="1" s="1"/>
  <c r="AG74" i="1"/>
  <c r="AG73" i="1"/>
  <c r="AG72" i="1"/>
  <c r="AG69" i="1"/>
  <c r="AG68" i="1"/>
  <c r="AG67" i="1"/>
  <c r="AG65" i="1"/>
  <c r="AG70" i="1"/>
  <c r="AG66" i="1"/>
  <c r="AG64" i="1"/>
  <c r="T71" i="1"/>
  <c r="U71" i="1" s="1"/>
  <c r="T66" i="1"/>
  <c r="U66" i="1" s="1"/>
  <c r="T65" i="1"/>
  <c r="U65" i="1" s="1"/>
  <c r="AG63" i="1"/>
  <c r="AG62" i="1"/>
  <c r="T62" i="1"/>
  <c r="U62" i="1" s="1"/>
  <c r="AG155" i="1"/>
  <c r="T159" i="1"/>
  <c r="U159" i="1" s="1"/>
  <c r="T158" i="1"/>
  <c r="U158" i="1" s="1"/>
  <c r="AG156" i="1"/>
  <c r="AG147" i="1"/>
  <c r="AG143" i="1"/>
  <c r="AG139" i="1"/>
  <c r="AG135" i="1"/>
  <c r="AG131" i="1"/>
  <c r="AG127" i="1"/>
  <c r="AG123" i="1"/>
  <c r="AH123" i="1" s="1"/>
  <c r="AG119" i="1"/>
  <c r="AG115" i="1"/>
  <c r="AG111" i="1"/>
  <c r="AG96" i="1"/>
  <c r="AG85" i="1"/>
  <c r="AG83" i="1"/>
  <c r="AG76" i="1"/>
  <c r="AG71" i="1"/>
  <c r="AH71" i="1" s="1"/>
  <c r="AG148" i="1"/>
  <c r="AG144" i="1"/>
  <c r="AG140" i="1"/>
  <c r="AG136" i="1"/>
  <c r="AH136" i="1" s="1"/>
  <c r="AG132" i="1"/>
  <c r="AG128" i="1"/>
  <c r="AG124" i="1"/>
  <c r="AG120" i="1"/>
  <c r="AG116" i="1"/>
  <c r="AG112" i="1"/>
  <c r="AH112" i="1" s="1"/>
  <c r="AG108" i="1"/>
  <c r="AH88" i="1" l="1"/>
  <c r="AH96" i="1"/>
  <c r="AH84" i="1"/>
  <c r="AI84" i="1" s="1"/>
  <c r="AH200" i="1"/>
  <c r="AI200" i="1" s="1"/>
  <c r="AH160" i="1"/>
  <c r="AH128" i="1"/>
  <c r="AH131" i="1"/>
  <c r="AI131" i="1" s="1"/>
  <c r="AH176" i="1"/>
  <c r="AI176" i="1" s="1"/>
  <c r="AH77" i="1"/>
  <c r="AH76" i="1"/>
  <c r="AJ76" i="1" s="1"/>
  <c r="AH156" i="1"/>
  <c r="AI156" i="1" s="1"/>
  <c r="AH191" i="1"/>
  <c r="AJ191" i="1" s="1"/>
  <c r="AH81" i="1"/>
  <c r="AI81" i="1" s="1"/>
  <c r="AH63" i="1"/>
  <c r="AH124" i="1"/>
  <c r="AJ124" i="1" s="1"/>
  <c r="AH64" i="1"/>
  <c r="AJ64" i="1" s="1"/>
  <c r="AH80" i="1"/>
  <c r="AJ80" i="1" s="1"/>
  <c r="AH82" i="1"/>
  <c r="AJ82" i="1" s="1"/>
  <c r="AH104" i="1"/>
  <c r="AI104" i="1" s="1"/>
  <c r="AH155" i="1"/>
  <c r="AJ155" i="1" s="1"/>
  <c r="AH182" i="1"/>
  <c r="AI182" i="1" s="1"/>
  <c r="AH167" i="1"/>
  <c r="AH172" i="1"/>
  <c r="AJ172" i="1" s="1"/>
  <c r="AH113" i="1"/>
  <c r="AJ113" i="1" s="1"/>
  <c r="AH137" i="1"/>
  <c r="AI137" i="1" s="1"/>
  <c r="AH171" i="1"/>
  <c r="AI171" i="1" s="1"/>
  <c r="AH203" i="1"/>
  <c r="AI203" i="1" s="1"/>
  <c r="AH108" i="1"/>
  <c r="AI108" i="1" s="1"/>
  <c r="AH68" i="1"/>
  <c r="AJ68" i="1" s="1"/>
  <c r="AH188" i="1"/>
  <c r="AJ188" i="1" s="1"/>
  <c r="AH157" i="1"/>
  <c r="AI157" i="1" s="1"/>
  <c r="AH208" i="1"/>
  <c r="AJ208" i="1" s="1"/>
  <c r="AH144" i="1"/>
  <c r="AJ144" i="1" s="1"/>
  <c r="AH93" i="1"/>
  <c r="AJ93" i="1" s="1"/>
  <c r="AH187" i="1"/>
  <c r="AI187" i="1" s="1"/>
  <c r="AH74" i="1"/>
  <c r="AJ74" i="1" s="1"/>
  <c r="AH164" i="1"/>
  <c r="AI164" i="1" s="1"/>
  <c r="AH90" i="1"/>
  <c r="AJ90" i="1" s="1"/>
  <c r="AH132" i="1"/>
  <c r="AI132" i="1" s="1"/>
  <c r="AH135" i="1"/>
  <c r="AI135" i="1" s="1"/>
  <c r="AH69" i="1"/>
  <c r="AI69" i="1" s="1"/>
  <c r="AH168" i="1"/>
  <c r="AI168" i="1" s="1"/>
  <c r="AH142" i="1"/>
  <c r="AI142" i="1" s="1"/>
  <c r="AH199" i="1"/>
  <c r="AI199" i="1" s="1"/>
  <c r="AH122" i="1"/>
  <c r="AI122" i="1" s="1"/>
  <c r="AH150" i="1"/>
  <c r="AI150" i="1" s="1"/>
  <c r="AH173" i="1"/>
  <c r="AI173" i="1" s="1"/>
  <c r="AH205" i="1"/>
  <c r="AJ205" i="1" s="1"/>
  <c r="AH178" i="1"/>
  <c r="AJ178" i="1" s="1"/>
  <c r="AH162" i="1"/>
  <c r="AI162" i="1" s="1"/>
  <c r="AH175" i="1"/>
  <c r="AI175" i="1" s="1"/>
  <c r="AH121" i="1"/>
  <c r="AI121" i="1" s="1"/>
  <c r="AH130" i="1"/>
  <c r="AI130" i="1" s="1"/>
  <c r="AH183" i="1"/>
  <c r="AI183" i="1" s="1"/>
  <c r="AH139" i="1"/>
  <c r="AI139" i="1" s="1"/>
  <c r="AH149" i="1"/>
  <c r="AI149" i="1" s="1"/>
  <c r="AH179" i="1"/>
  <c r="AJ179" i="1" s="1"/>
  <c r="AH180" i="1"/>
  <c r="AI180" i="1" s="1"/>
  <c r="AH196" i="1"/>
  <c r="AI196" i="1" s="1"/>
  <c r="AH140" i="1"/>
  <c r="AJ140" i="1" s="1"/>
  <c r="AH143" i="1"/>
  <c r="AJ143" i="1" s="1"/>
  <c r="AH129" i="1"/>
  <c r="AJ129" i="1" s="1"/>
  <c r="AH152" i="1"/>
  <c r="AI152" i="1" s="1"/>
  <c r="AH207" i="1"/>
  <c r="AI207" i="1" s="1"/>
  <c r="AH153" i="1"/>
  <c r="AJ153" i="1" s="1"/>
  <c r="AH165" i="1"/>
  <c r="AI165" i="1" s="1"/>
  <c r="AH181" i="1"/>
  <c r="AJ181" i="1" s="1"/>
  <c r="AH197" i="1"/>
  <c r="AI197" i="1" s="1"/>
  <c r="AH186" i="1"/>
  <c r="AI186" i="1" s="1"/>
  <c r="AH202" i="1"/>
  <c r="AJ202" i="1" s="1"/>
  <c r="AH184" i="1"/>
  <c r="AJ184" i="1" s="1"/>
  <c r="AH206" i="1"/>
  <c r="AI206" i="1" s="1"/>
  <c r="AH192" i="1"/>
  <c r="AI192" i="1" s="1"/>
  <c r="AH145" i="1"/>
  <c r="AI145" i="1" s="1"/>
  <c r="AJ78" i="1"/>
  <c r="AI78" i="1"/>
  <c r="AI167" i="1"/>
  <c r="AJ167" i="1"/>
  <c r="AJ122" i="1"/>
  <c r="AI136" i="1"/>
  <c r="AJ136" i="1"/>
  <c r="AJ84" i="1"/>
  <c r="AJ164" i="1"/>
  <c r="AI90" i="1"/>
  <c r="AI112" i="1"/>
  <c r="AJ112" i="1"/>
  <c r="AH83" i="1"/>
  <c r="AH147" i="1"/>
  <c r="AH151" i="1"/>
  <c r="AJ63" i="1"/>
  <c r="AI63" i="1"/>
  <c r="AI178" i="1"/>
  <c r="AH194" i="1"/>
  <c r="AI77" i="1"/>
  <c r="AJ77" i="1"/>
  <c r="AH97" i="1"/>
  <c r="AH148" i="1"/>
  <c r="AH133" i="1"/>
  <c r="AH141" i="1"/>
  <c r="AH73" i="1"/>
  <c r="AH204" i="1"/>
  <c r="AI160" i="1"/>
  <c r="AJ160" i="1"/>
  <c r="AH138" i="1"/>
  <c r="AH146" i="1"/>
  <c r="AH161" i="1"/>
  <c r="AH177" i="1"/>
  <c r="AH170" i="1"/>
  <c r="AJ71" i="1"/>
  <c r="AI71" i="1"/>
  <c r="AI123" i="1"/>
  <c r="AJ123" i="1"/>
  <c r="AI88" i="1"/>
  <c r="AJ88" i="1"/>
  <c r="AI76" i="1"/>
  <c r="AI143" i="1"/>
  <c r="AH163" i="1"/>
  <c r="AH195" i="1"/>
  <c r="AH70" i="1"/>
  <c r="AJ69" i="1"/>
  <c r="AI80" i="1"/>
  <c r="AJ193" i="1"/>
  <c r="AI193" i="1"/>
  <c r="AH107" i="1"/>
  <c r="AH169" i="1"/>
  <c r="AH185" i="1"/>
  <c r="AH201" i="1"/>
  <c r="AH174" i="1"/>
  <c r="AH190" i="1"/>
  <c r="AH134" i="1"/>
  <c r="AI96" i="1"/>
  <c r="AJ96" i="1"/>
  <c r="AI68" i="1"/>
  <c r="AJ186" i="1"/>
  <c r="AH72" i="1"/>
  <c r="AI128" i="1"/>
  <c r="AJ128" i="1"/>
  <c r="AI144" i="1"/>
  <c r="AJ81" i="1"/>
  <c r="AH189" i="1"/>
  <c r="AH126" i="1"/>
  <c r="AH125" i="1"/>
  <c r="AH127" i="1"/>
  <c r="AH120" i="1"/>
  <c r="AH85" i="1"/>
  <c r="AH62" i="1"/>
  <c r="AH209" i="1"/>
  <c r="U209" i="1"/>
  <c r="AH166" i="1"/>
  <c r="AH94" i="1"/>
  <c r="AH118" i="1"/>
  <c r="AH116" i="1"/>
  <c r="AH115" i="1"/>
  <c r="AH114" i="1"/>
  <c r="AH119" i="1"/>
  <c r="AH117" i="1"/>
  <c r="AH109" i="1"/>
  <c r="AH111" i="1"/>
  <c r="AH110" i="1"/>
  <c r="AH87" i="1"/>
  <c r="AH67" i="1"/>
  <c r="AH198" i="1"/>
  <c r="AH65" i="1"/>
  <c r="AH66" i="1"/>
  <c r="AH79" i="1"/>
  <c r="AH75" i="1"/>
  <c r="AH154" i="1"/>
  <c r="AH100" i="1"/>
  <c r="AH92" i="1"/>
  <c r="AH91" i="1"/>
  <c r="AH89" i="1"/>
  <c r="AH86" i="1"/>
  <c r="AH159" i="1"/>
  <c r="AH158" i="1"/>
  <c r="AJ200" i="1" l="1"/>
  <c r="AJ131" i="1"/>
  <c r="AJ176" i="1"/>
  <c r="AI124" i="1"/>
  <c r="AJ203" i="1"/>
  <c r="AJ192" i="1"/>
  <c r="AJ156" i="1"/>
  <c r="AJ104" i="1"/>
  <c r="AI191" i="1"/>
  <c r="AI64" i="1"/>
  <c r="AJ121" i="1"/>
  <c r="AJ130" i="1"/>
  <c r="AI153" i="1"/>
  <c r="AJ137" i="1"/>
  <c r="AI179" i="1"/>
  <c r="AJ135" i="1"/>
  <c r="AJ199" i="1"/>
  <c r="AI155" i="1"/>
  <c r="AJ207" i="1"/>
  <c r="AI208" i="1"/>
  <c r="AJ150" i="1"/>
  <c r="AJ108" i="1"/>
  <c r="AI93" i="1"/>
  <c r="AI82" i="1"/>
  <c r="AJ182" i="1"/>
  <c r="AI188" i="1"/>
  <c r="AJ171" i="1"/>
  <c r="AI205" i="1"/>
  <c r="AJ206" i="1"/>
  <c r="AJ168" i="1"/>
  <c r="AI74" i="1"/>
  <c r="AJ145" i="1"/>
  <c r="AI129" i="1"/>
  <c r="AJ162" i="1"/>
  <c r="AI113" i="1"/>
  <c r="AI202" i="1"/>
  <c r="AI172" i="1"/>
  <c r="AJ149" i="1"/>
  <c r="AJ183" i="1"/>
  <c r="AJ197" i="1"/>
  <c r="AI140" i="1"/>
  <c r="AJ165" i="1"/>
  <c r="AJ187" i="1"/>
  <c r="AJ142" i="1"/>
  <c r="AJ157" i="1"/>
  <c r="AJ152" i="1"/>
  <c r="AJ173" i="1"/>
  <c r="AJ132" i="1"/>
  <c r="AJ175" i="1"/>
  <c r="AJ196" i="1"/>
  <c r="AI184" i="1"/>
  <c r="AJ180" i="1"/>
  <c r="AI181" i="1"/>
  <c r="AJ139" i="1"/>
  <c r="AI154" i="1"/>
  <c r="AJ154" i="1"/>
  <c r="AI119" i="1"/>
  <c r="AJ119" i="1"/>
  <c r="AI91" i="1"/>
  <c r="AJ91" i="1"/>
  <c r="AI75" i="1"/>
  <c r="AJ75" i="1"/>
  <c r="AI198" i="1"/>
  <c r="AJ198" i="1"/>
  <c r="AI114" i="1"/>
  <c r="AJ114" i="1"/>
  <c r="AI94" i="1"/>
  <c r="AJ94" i="1"/>
  <c r="AJ125" i="1"/>
  <c r="AI125" i="1"/>
  <c r="AI159" i="1"/>
  <c r="AJ159" i="1"/>
  <c r="AI92" i="1"/>
  <c r="AJ92" i="1"/>
  <c r="AI79" i="1"/>
  <c r="AJ79" i="1"/>
  <c r="AJ67" i="1"/>
  <c r="AI67" i="1"/>
  <c r="AJ109" i="1"/>
  <c r="AI109" i="1"/>
  <c r="AI115" i="1"/>
  <c r="AJ115" i="1"/>
  <c r="AI166" i="1"/>
  <c r="AJ166" i="1"/>
  <c r="AJ85" i="1"/>
  <c r="AI85" i="1"/>
  <c r="AI126" i="1"/>
  <c r="AJ126" i="1"/>
  <c r="AJ72" i="1"/>
  <c r="AI72" i="1"/>
  <c r="AJ201" i="1"/>
  <c r="AI201" i="1"/>
  <c r="AI163" i="1"/>
  <c r="AJ163" i="1"/>
  <c r="AJ177" i="1"/>
  <c r="AI177" i="1"/>
  <c r="AI148" i="1"/>
  <c r="AJ148" i="1"/>
  <c r="AI194" i="1"/>
  <c r="AJ194" i="1"/>
  <c r="AJ86" i="1"/>
  <c r="AI86" i="1"/>
  <c r="AI100" i="1"/>
  <c r="AJ100" i="1"/>
  <c r="AJ66" i="1"/>
  <c r="AI66" i="1"/>
  <c r="AI87" i="1"/>
  <c r="AJ87" i="1"/>
  <c r="AJ117" i="1"/>
  <c r="AI117" i="1"/>
  <c r="AI116" i="1"/>
  <c r="AJ116" i="1"/>
  <c r="AI120" i="1"/>
  <c r="AJ120" i="1"/>
  <c r="AJ189" i="1"/>
  <c r="AI189" i="1"/>
  <c r="AJ185" i="1"/>
  <c r="AI185" i="1"/>
  <c r="AI107" i="1"/>
  <c r="AJ107" i="1"/>
  <c r="AI170" i="1"/>
  <c r="AJ170" i="1"/>
  <c r="AJ161" i="1"/>
  <c r="AI161" i="1"/>
  <c r="AJ133" i="1"/>
  <c r="AI133" i="1"/>
  <c r="AI151" i="1"/>
  <c r="AJ151" i="1"/>
  <c r="AI83" i="1"/>
  <c r="AJ83" i="1"/>
  <c r="AJ65" i="1"/>
  <c r="AI65" i="1"/>
  <c r="AI110" i="1"/>
  <c r="AJ110" i="1"/>
  <c r="AI118" i="1"/>
  <c r="AJ118" i="1"/>
  <c r="AJ209" i="1"/>
  <c r="AI209" i="1"/>
  <c r="AI127" i="1"/>
  <c r="AJ127" i="1"/>
  <c r="AI190" i="1"/>
  <c r="AJ190" i="1"/>
  <c r="AJ169" i="1"/>
  <c r="AI169" i="1"/>
  <c r="AJ70" i="1"/>
  <c r="AI70" i="1"/>
  <c r="AI146" i="1"/>
  <c r="AJ146" i="1"/>
  <c r="AI204" i="1"/>
  <c r="AJ204" i="1"/>
  <c r="AJ141" i="1"/>
  <c r="AI141" i="1"/>
  <c r="AI147" i="1"/>
  <c r="AJ147" i="1"/>
  <c r="AJ89" i="1"/>
  <c r="AI89" i="1"/>
  <c r="AI158" i="1"/>
  <c r="AJ158" i="1"/>
  <c r="AI111" i="1"/>
  <c r="AJ111" i="1"/>
  <c r="AJ62" i="1"/>
  <c r="AI62" i="1"/>
  <c r="AI134" i="1"/>
  <c r="AJ134" i="1"/>
  <c r="AI174" i="1"/>
  <c r="AJ174" i="1"/>
  <c r="AI195" i="1"/>
  <c r="AJ195" i="1"/>
  <c r="AI138" i="1"/>
  <c r="AJ138" i="1"/>
  <c r="AI73" i="1"/>
  <c r="AJ73" i="1"/>
  <c r="AJ97" i="1"/>
  <c r="AI97"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S39" i="1"/>
  <c r="S40" i="1"/>
  <c r="S41" i="1"/>
  <c r="S42" i="1"/>
  <c r="S43" i="1"/>
  <c r="S44" i="1"/>
  <c r="S45" i="1"/>
  <c r="S46" i="1"/>
  <c r="S47" i="1"/>
  <c r="S48" i="1"/>
  <c r="S49" i="1"/>
  <c r="S50" i="1"/>
  <c r="S51" i="1"/>
  <c r="S52" i="1"/>
  <c r="S53" i="1"/>
  <c r="S54" i="1"/>
  <c r="S55" i="1"/>
  <c r="S56" i="1"/>
  <c r="S57" i="1"/>
  <c r="S58" i="1"/>
  <c r="S59" i="1"/>
  <c r="S60" i="1"/>
  <c r="S61" i="1"/>
  <c r="N16" i="1"/>
  <c r="T16" i="1" s="1"/>
  <c r="U16" i="1" s="1"/>
  <c r="N18" i="1"/>
  <c r="T18" i="1" s="1"/>
  <c r="U18" i="1" s="1"/>
  <c r="N19" i="1"/>
  <c r="T19" i="1" s="1"/>
  <c r="U19" i="1" s="1"/>
  <c r="N20" i="1"/>
  <c r="T20" i="1" s="1"/>
  <c r="U20" i="1" s="1"/>
  <c r="N21" i="1"/>
  <c r="T21" i="1" s="1"/>
  <c r="U21" i="1" s="1"/>
  <c r="M39" i="1"/>
  <c r="N39" i="1"/>
  <c r="M40" i="1"/>
  <c r="N40" i="1"/>
  <c r="M41" i="1"/>
  <c r="N41" i="1"/>
  <c r="M42" i="1"/>
  <c r="N42" i="1"/>
  <c r="M43" i="1"/>
  <c r="N43" i="1"/>
  <c r="M44" i="1"/>
  <c r="N44" i="1"/>
  <c r="M45" i="1"/>
  <c r="N45" i="1"/>
  <c r="M46" i="1"/>
  <c r="N46" i="1"/>
  <c r="T61" i="1" l="1"/>
  <c r="U61" i="1" s="1"/>
  <c r="T55" i="1"/>
  <c r="T59" i="1"/>
  <c r="U59" i="1" s="1"/>
  <c r="T52" i="1"/>
  <c r="U52" i="1" s="1"/>
  <c r="T54" i="1"/>
  <c r="U54" i="1" s="1"/>
  <c r="T51" i="1"/>
  <c r="U51" i="1" s="1"/>
  <c r="T49" i="1"/>
  <c r="U49" i="1" s="1"/>
  <c r="T42" i="1"/>
  <c r="U42" i="1" s="1"/>
  <c r="T45" i="1"/>
  <c r="U45" i="1" s="1"/>
  <c r="T41" i="1"/>
  <c r="U41" i="1" s="1"/>
  <c r="T44" i="1"/>
  <c r="U44" i="1" s="1"/>
  <c r="T40" i="1"/>
  <c r="U40" i="1" s="1"/>
  <c r="T46" i="1"/>
  <c r="U46" i="1" s="1"/>
  <c r="T43" i="1"/>
  <c r="U43" i="1" s="1"/>
  <c r="T39" i="1"/>
  <c r="U39" i="1" s="1"/>
  <c r="T60" i="1"/>
  <c r="T56" i="1"/>
  <c r="T50" i="1"/>
  <c r="U50" i="1" s="1"/>
  <c r="T47" i="1"/>
  <c r="U47" i="1" s="1"/>
  <c r="T48" i="1"/>
  <c r="U55" i="1"/>
  <c r="T58" i="1"/>
  <c r="T57" i="1"/>
  <c r="T53" i="1"/>
  <c r="U60" i="1" l="1"/>
  <c r="U56" i="1"/>
  <c r="U53" i="1"/>
  <c r="U57" i="1"/>
  <c r="U58" i="1"/>
  <c r="U48" i="1"/>
  <c r="AB61" i="1" l="1"/>
  <c r="AA61" i="1"/>
  <c r="Y61" i="1"/>
  <c r="X61" i="1"/>
  <c r="AB60" i="1"/>
  <c r="AA60" i="1"/>
  <c r="Y60" i="1"/>
  <c r="X60" i="1"/>
  <c r="AB59" i="1"/>
  <c r="AA59" i="1"/>
  <c r="Y59" i="1"/>
  <c r="X59" i="1"/>
  <c r="AB58" i="1"/>
  <c r="AA58" i="1"/>
  <c r="Y58" i="1"/>
  <c r="X58" i="1"/>
  <c r="AB57" i="1"/>
  <c r="AA57" i="1"/>
  <c r="Y57" i="1"/>
  <c r="X57" i="1"/>
  <c r="AB56" i="1"/>
  <c r="AA56" i="1"/>
  <c r="Y56" i="1"/>
  <c r="X56" i="1"/>
  <c r="AB55" i="1"/>
  <c r="AA55" i="1"/>
  <c r="Y55" i="1"/>
  <c r="X55" i="1"/>
  <c r="AB54" i="1"/>
  <c r="AA54" i="1"/>
  <c r="Y54" i="1"/>
  <c r="X54" i="1"/>
  <c r="AB53" i="1"/>
  <c r="AA53" i="1"/>
  <c r="Y53" i="1"/>
  <c r="X53" i="1"/>
  <c r="AB52" i="1"/>
  <c r="AA52" i="1"/>
  <c r="Y52" i="1"/>
  <c r="X52" i="1"/>
  <c r="AB51" i="1"/>
  <c r="AA51" i="1"/>
  <c r="Y51" i="1"/>
  <c r="X51" i="1"/>
  <c r="AB50" i="1"/>
  <c r="AA50" i="1"/>
  <c r="Y50" i="1"/>
  <c r="X50" i="1"/>
  <c r="AB49" i="1"/>
  <c r="AA49" i="1"/>
  <c r="Y49" i="1"/>
  <c r="X49" i="1"/>
  <c r="AB48" i="1"/>
  <c r="AA48" i="1"/>
  <c r="Y48" i="1"/>
  <c r="X48" i="1"/>
  <c r="AB47" i="1"/>
  <c r="AA47" i="1"/>
  <c r="Y47" i="1"/>
  <c r="X47" i="1"/>
  <c r="AB46" i="1"/>
  <c r="AA46" i="1"/>
  <c r="Y46" i="1"/>
  <c r="X46" i="1"/>
  <c r="AB45" i="1"/>
  <c r="AA45" i="1"/>
  <c r="Y45" i="1"/>
  <c r="X45" i="1"/>
  <c r="AB44" i="1"/>
  <c r="AA44" i="1"/>
  <c r="Y44" i="1"/>
  <c r="X44" i="1"/>
  <c r="AB43" i="1"/>
  <c r="AA43" i="1"/>
  <c r="Y43" i="1"/>
  <c r="X43" i="1"/>
  <c r="AB42" i="1"/>
  <c r="AA42" i="1"/>
  <c r="Y42" i="1"/>
  <c r="X42" i="1"/>
  <c r="AB41" i="1"/>
  <c r="AA41" i="1"/>
  <c r="Y41" i="1"/>
  <c r="X41" i="1"/>
  <c r="AB40" i="1"/>
  <c r="AA40" i="1"/>
  <c r="Y40" i="1"/>
  <c r="X40" i="1"/>
  <c r="AB39" i="1"/>
  <c r="AA39" i="1"/>
  <c r="Y39" i="1"/>
  <c r="X39" i="1"/>
  <c r="AH18" i="1" l="1"/>
  <c r="AH20" i="1"/>
  <c r="AH21" i="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H19" i="1"/>
  <c r="AG16" i="1"/>
  <c r="AH16" i="1" s="1"/>
  <c r="AJ51" i="1" l="1"/>
  <c r="AI51" i="1"/>
  <c r="AJ56" i="1"/>
  <c r="AI56" i="1"/>
  <c r="AJ53" i="1"/>
  <c r="AI53" i="1"/>
  <c r="AJ46" i="1"/>
  <c r="AI46" i="1"/>
  <c r="AJ43" i="1"/>
  <c r="AI43" i="1"/>
  <c r="AJ39" i="1"/>
  <c r="AI39" i="1"/>
  <c r="AJ18" i="1"/>
  <c r="AI18" i="1"/>
  <c r="AJ16" i="1"/>
  <c r="AI16" i="1"/>
  <c r="AJ60" i="1"/>
  <c r="AI60" i="1"/>
  <c r="AJ58" i="1"/>
  <c r="AI58" i="1"/>
  <c r="AJ57" i="1"/>
  <c r="AI57" i="1"/>
  <c r="AJ48" i="1"/>
  <c r="AI48" i="1"/>
  <c r="AJ45" i="1"/>
  <c r="AI45" i="1"/>
  <c r="AJ41" i="1"/>
  <c r="AI41" i="1"/>
  <c r="AJ21" i="1"/>
  <c r="AI21" i="1"/>
  <c r="AJ54" i="1"/>
  <c r="AI54" i="1"/>
  <c r="AI47" i="1"/>
  <c r="AJ47" i="1"/>
  <c r="AJ44" i="1"/>
  <c r="AI44" i="1"/>
  <c r="AJ40" i="1"/>
  <c r="AI40" i="1"/>
  <c r="AJ20" i="1"/>
  <c r="AI20" i="1"/>
  <c r="AJ19" i="1"/>
  <c r="AI19" i="1"/>
  <c r="AJ50" i="1"/>
  <c r="AI50" i="1"/>
  <c r="AJ61" i="1"/>
  <c r="AI61" i="1"/>
  <c r="AJ59" i="1"/>
  <c r="AI59" i="1"/>
  <c r="AJ55" i="1"/>
  <c r="AI55" i="1"/>
  <c r="AJ52" i="1"/>
  <c r="AI52" i="1"/>
  <c r="AJ49" i="1"/>
  <c r="AI49" i="1"/>
  <c r="AJ42" i="1"/>
  <c r="AI42" i="1"/>
  <c r="E10" i="3"/>
  <c r="J6" i="4" l="1"/>
  <c r="L6" i="4"/>
  <c r="N6" i="4"/>
  <c r="P6" i="4"/>
  <c r="R6" i="4"/>
  <c r="T6" i="4"/>
  <c r="V6" i="4"/>
  <c r="X6" i="4"/>
  <c r="Z6" i="4"/>
  <c r="AB6" i="4"/>
  <c r="AD6" i="4"/>
  <c r="AF6" i="4"/>
  <c r="AH6" i="4"/>
  <c r="AJ6" i="4"/>
  <c r="AL6" i="4"/>
  <c r="J8" i="4"/>
  <c r="L8" i="4"/>
  <c r="N8" i="4"/>
  <c r="P8" i="4"/>
  <c r="R8" i="4"/>
  <c r="T8" i="4"/>
  <c r="V8" i="4"/>
  <c r="X8" i="4"/>
  <c r="Z8" i="4"/>
  <c r="AB8" i="4"/>
  <c r="AD8" i="4"/>
  <c r="AF8" i="4"/>
  <c r="AH8" i="4"/>
  <c r="AJ8" i="4"/>
  <c r="AL8" i="4"/>
  <c r="J10" i="4"/>
  <c r="L10" i="4"/>
  <c r="N10" i="4"/>
  <c r="P10" i="4"/>
  <c r="R10" i="4"/>
  <c r="T10" i="4"/>
  <c r="V10" i="4"/>
  <c r="X10" i="4"/>
  <c r="Z10" i="4"/>
  <c r="AB10" i="4"/>
  <c r="AD10" i="4"/>
  <c r="AF10" i="4"/>
  <c r="AH10" i="4"/>
  <c r="AJ10" i="4"/>
  <c r="AL10" i="4"/>
  <c r="J12" i="4"/>
  <c r="L12" i="4"/>
  <c r="N12" i="4"/>
  <c r="P12" i="4"/>
  <c r="R12" i="4"/>
  <c r="T12" i="4"/>
  <c r="V12" i="4"/>
  <c r="X12" i="4"/>
  <c r="Z12" i="4"/>
  <c r="AB12" i="4"/>
  <c r="AD12" i="4"/>
  <c r="AF12" i="4"/>
  <c r="AH12" i="4"/>
  <c r="AJ12" i="4"/>
  <c r="AL12" i="4"/>
  <c r="J14" i="4"/>
  <c r="L14" i="4"/>
  <c r="N14" i="4"/>
  <c r="P14" i="4"/>
  <c r="R14" i="4"/>
  <c r="T14" i="4"/>
  <c r="V14" i="4"/>
  <c r="X14" i="4"/>
  <c r="Z14" i="4"/>
  <c r="AB14" i="4"/>
  <c r="AD14" i="4"/>
  <c r="AF14" i="4"/>
  <c r="AH14" i="4"/>
  <c r="AJ14" i="4"/>
  <c r="AL14" i="4"/>
  <c r="J16" i="4"/>
  <c r="L16" i="4"/>
  <c r="N16" i="4"/>
  <c r="P16" i="4"/>
  <c r="R16" i="4"/>
  <c r="T16" i="4"/>
  <c r="V16" i="4"/>
  <c r="X16" i="4"/>
  <c r="Z16" i="4"/>
  <c r="AB16" i="4"/>
  <c r="AD16" i="4"/>
  <c r="AF16" i="4"/>
  <c r="AH16" i="4"/>
  <c r="AJ16" i="4"/>
  <c r="AL16" i="4"/>
  <c r="J18" i="4"/>
  <c r="L18" i="4"/>
  <c r="N18" i="4"/>
  <c r="P18" i="4"/>
  <c r="R18" i="4"/>
  <c r="T18" i="4"/>
  <c r="V18" i="4"/>
  <c r="X18" i="4"/>
  <c r="Z18" i="4"/>
  <c r="AB18" i="4"/>
  <c r="AD18" i="4"/>
  <c r="AF18" i="4"/>
  <c r="AH18" i="4"/>
  <c r="AJ18" i="4"/>
  <c r="AL18" i="4"/>
  <c r="J20" i="4"/>
  <c r="L20" i="4"/>
  <c r="N20" i="4"/>
  <c r="P20" i="4"/>
  <c r="R20" i="4"/>
  <c r="T20" i="4"/>
  <c r="V20" i="4"/>
  <c r="X20" i="4"/>
  <c r="Z20" i="4"/>
  <c r="AB20" i="4"/>
  <c r="AD20" i="4"/>
  <c r="AF20" i="4"/>
  <c r="AH20" i="4"/>
  <c r="AJ20" i="4"/>
  <c r="AL20" i="4"/>
  <c r="J22" i="4"/>
  <c r="L22" i="4"/>
  <c r="N22" i="4"/>
  <c r="P22" i="4"/>
  <c r="R22" i="4"/>
  <c r="T22" i="4"/>
  <c r="V22" i="4"/>
  <c r="X22" i="4"/>
  <c r="Z22" i="4"/>
  <c r="AB22" i="4"/>
  <c r="AD22" i="4"/>
  <c r="AF22" i="4"/>
  <c r="AH22" i="4"/>
  <c r="AJ22" i="4"/>
  <c r="AL22" i="4"/>
  <c r="J24" i="4"/>
  <c r="L24" i="4"/>
  <c r="N24" i="4"/>
  <c r="P24" i="4"/>
  <c r="R24" i="4"/>
  <c r="T24" i="4"/>
  <c r="V24" i="4"/>
  <c r="X24" i="4"/>
  <c r="Z24" i="4"/>
  <c r="AB24" i="4"/>
  <c r="AD24" i="4"/>
  <c r="AF24" i="4"/>
  <c r="AH24" i="4"/>
  <c r="AJ24" i="4"/>
  <c r="AL24" i="4"/>
  <c r="J26" i="4"/>
  <c r="L26" i="4"/>
  <c r="N26" i="4"/>
  <c r="P26" i="4"/>
  <c r="R26" i="4"/>
  <c r="T26" i="4"/>
  <c r="V26" i="4"/>
  <c r="X26" i="4"/>
  <c r="Z26" i="4"/>
  <c r="AB26" i="4"/>
  <c r="AD26" i="4"/>
  <c r="AF26" i="4"/>
  <c r="AH26" i="4"/>
  <c r="AJ26" i="4"/>
  <c r="AL26" i="4"/>
  <c r="J28" i="4"/>
  <c r="L28" i="4"/>
  <c r="N28" i="4"/>
  <c r="P28" i="4"/>
  <c r="R28" i="4"/>
  <c r="T28" i="4"/>
  <c r="V28" i="4"/>
  <c r="X28" i="4"/>
  <c r="Z28" i="4"/>
  <c r="AB28" i="4"/>
  <c r="AD28" i="4"/>
  <c r="AF28" i="4"/>
  <c r="AH28" i="4"/>
  <c r="AJ28" i="4"/>
  <c r="AL28" i="4"/>
  <c r="J30" i="4"/>
  <c r="L30" i="4"/>
  <c r="N30" i="4"/>
  <c r="P30" i="4"/>
  <c r="R30" i="4"/>
  <c r="T30" i="4"/>
  <c r="V30" i="4"/>
  <c r="X30" i="4"/>
  <c r="Z30" i="4"/>
  <c r="AB30" i="4"/>
  <c r="AD30" i="4"/>
  <c r="AF30" i="4"/>
  <c r="AH30" i="4"/>
  <c r="AJ30" i="4"/>
  <c r="AL30" i="4"/>
  <c r="J32" i="4"/>
  <c r="L32" i="4"/>
  <c r="N32" i="4"/>
  <c r="P32" i="4"/>
  <c r="R32" i="4"/>
  <c r="T32" i="4"/>
  <c r="V32" i="4"/>
  <c r="X32" i="4"/>
  <c r="Z32" i="4"/>
  <c r="AB32" i="4"/>
  <c r="AD32" i="4"/>
  <c r="AF32" i="4"/>
  <c r="AH32" i="4"/>
  <c r="AJ32" i="4"/>
  <c r="AL32" i="4"/>
  <c r="J34" i="4"/>
  <c r="L34" i="4"/>
  <c r="N34" i="4"/>
  <c r="P34" i="4"/>
  <c r="R34" i="4"/>
  <c r="T34" i="4"/>
  <c r="V34" i="4"/>
  <c r="X34" i="4"/>
  <c r="Z34" i="4"/>
  <c r="AB34" i="4"/>
  <c r="AD34" i="4"/>
  <c r="AF34" i="4"/>
  <c r="AH34" i="4"/>
  <c r="AJ34" i="4"/>
  <c r="AL34" i="4"/>
  <c r="J36" i="4"/>
  <c r="L36" i="4"/>
  <c r="N36" i="4"/>
  <c r="P36" i="4"/>
  <c r="R36" i="4"/>
  <c r="T36" i="4"/>
  <c r="V36" i="4"/>
  <c r="X36" i="4"/>
  <c r="Z36" i="4"/>
  <c r="AB36" i="4"/>
  <c r="AD36" i="4"/>
  <c r="AF36" i="4"/>
  <c r="AH36" i="4"/>
  <c r="AJ36" i="4"/>
  <c r="AL36" i="4"/>
  <c r="J38" i="4"/>
  <c r="L38" i="4"/>
  <c r="N38" i="4"/>
  <c r="P38" i="4"/>
  <c r="R38" i="4"/>
  <c r="T38" i="4"/>
  <c r="V38" i="4"/>
  <c r="X38" i="4"/>
  <c r="Z38" i="4"/>
  <c r="AB38" i="4"/>
  <c r="AD38" i="4"/>
  <c r="AF38" i="4"/>
  <c r="AH38" i="4"/>
  <c r="AJ38" i="4"/>
  <c r="AL38" i="4"/>
  <c r="J40" i="4"/>
  <c r="L40" i="4"/>
  <c r="N40" i="4"/>
  <c r="P40" i="4"/>
  <c r="R40" i="4"/>
  <c r="T40" i="4"/>
  <c r="V40" i="4"/>
  <c r="X40" i="4"/>
  <c r="Z40" i="4"/>
  <c r="AB40" i="4"/>
  <c r="AD40" i="4"/>
  <c r="AF40" i="4"/>
  <c r="AH40" i="4"/>
  <c r="AJ40" i="4"/>
  <c r="AL40" i="4"/>
  <c r="J42" i="4"/>
  <c r="L42" i="4"/>
  <c r="N42" i="4"/>
  <c r="P42" i="4"/>
  <c r="R42" i="4"/>
  <c r="T42" i="4"/>
  <c r="V42" i="4"/>
  <c r="X42" i="4"/>
  <c r="Z42" i="4"/>
  <c r="AB42" i="4"/>
  <c r="AD42" i="4"/>
  <c r="AF42" i="4"/>
  <c r="AH42" i="4"/>
  <c r="AJ42" i="4"/>
  <c r="AL42" i="4"/>
  <c r="J44" i="4"/>
  <c r="L44" i="4"/>
  <c r="N44" i="4"/>
  <c r="P44" i="4"/>
  <c r="R44" i="4"/>
  <c r="T44" i="4"/>
  <c r="V44" i="4"/>
  <c r="X44" i="4"/>
  <c r="Z44" i="4"/>
  <c r="AB44" i="4"/>
  <c r="AD44" i="4"/>
  <c r="AF44" i="4"/>
  <c r="AH44" i="4"/>
  <c r="AJ44" i="4"/>
  <c r="AL44" i="4"/>
  <c r="F212" i="3"/>
  <c r="F211" i="3"/>
  <c r="F210" i="3"/>
  <c r="F209" i="3"/>
  <c r="F208" i="3"/>
  <c r="F207" i="3"/>
  <c r="F206" i="3"/>
  <c r="F205" i="3"/>
  <c r="F204" i="3"/>
  <c r="F203" i="3"/>
  <c r="F202" i="3"/>
  <c r="F201" i="3"/>
  <c r="H201" i="3"/>
  <c r="B212" i="3" a="1"/>
  <c r="B214" i="3" l="1"/>
  <c r="B213" i="3"/>
  <c r="B212" i="3"/>
</calcChain>
</file>

<file path=xl/comments1.xml><?xml version="1.0" encoding="utf-8"?>
<comments xmlns="http://schemas.openxmlformats.org/spreadsheetml/2006/main">
  <authors>
    <author>NUBIA YINERI MARTINEZ CUBILLOS</author>
    <author>eduardo puerta</author>
    <author>HPb006</author>
  </authors>
  <commentList>
    <comment ref="K8" authorId="0" shapeId="0">
      <text>
        <r>
          <rPr>
            <b/>
            <sz val="9"/>
            <color indexed="81"/>
            <rFont val="Tahoma"/>
            <family val="2"/>
          </rPr>
          <t>Eduardo Puerta:</t>
        </r>
        <r>
          <rPr>
            <sz val="9"/>
            <color indexed="81"/>
            <rFont val="Tahoma"/>
            <family val="2"/>
          </rPr>
          <t xml:space="preserve">
Seleccionar el factor de riesgo</t>
        </r>
      </text>
    </comment>
    <comment ref="L8" authorId="0" shapeId="0">
      <text>
        <r>
          <rPr>
            <b/>
            <sz val="9"/>
            <color indexed="81"/>
            <rFont val="Tahoma"/>
            <family val="2"/>
          </rPr>
          <t>NUBIA YINERI MARTINEZ CUBILLOS:</t>
        </r>
        <r>
          <rPr>
            <sz val="9"/>
            <color indexed="81"/>
            <rFont val="Tahoma"/>
            <family val="2"/>
          </rPr>
          <t xml:space="preserve">
Ver anexo 1
</t>
        </r>
      </text>
    </comment>
    <comment ref="O8" authorId="0" shapeId="0">
      <text>
        <r>
          <rPr>
            <b/>
            <sz val="9"/>
            <color indexed="81"/>
            <rFont val="Tahoma"/>
            <family val="2"/>
          </rPr>
          <t>Eduardo Puerta:</t>
        </r>
        <r>
          <rPr>
            <sz val="9"/>
            <color indexed="81"/>
            <rFont val="Tahoma"/>
            <family val="2"/>
          </rPr>
          <t xml:space="preserve">
Cuando sean las dos a la vez, se debe escoger el nivel más alto.</t>
        </r>
      </text>
    </comment>
    <comment ref="Q8" authorId="0" shapeId="0">
      <text>
        <r>
          <rPr>
            <b/>
            <sz val="9"/>
            <color indexed="81"/>
            <rFont val="Tahoma"/>
            <family val="2"/>
          </rPr>
          <t>Eduardo Puerta:</t>
        </r>
        <r>
          <rPr>
            <sz val="9"/>
            <color indexed="81"/>
            <rFont val="Tahoma"/>
            <family val="2"/>
          </rPr>
          <t xml:space="preserve">
Determinar el nivel de impacto del riesgo</t>
        </r>
      </text>
    </comment>
    <comment ref="C10" authorId="1" shapeId="0">
      <text>
        <r>
          <rPr>
            <sz val="8"/>
            <color indexed="81"/>
            <rFont val="Tahoma"/>
            <family val="2"/>
          </rPr>
          <t>Seleccione en la lista desplegable, el proceso al cual le está identificando los riesgos.</t>
        </r>
      </text>
    </comment>
    <comment ref="D10" authorId="1" shapeId="0">
      <text>
        <r>
          <rPr>
            <sz val="8"/>
            <color indexed="81"/>
            <rFont val="Tahoma"/>
            <family val="2"/>
          </rPr>
          <t>Seleccione en la lista desplegable, el Tipo de proceso al cual le está identificando los riesgos.</t>
        </r>
      </text>
    </comment>
    <comment ref="F10" authorId="1" shapeId="0">
      <text>
        <r>
          <rPr>
            <sz val="8"/>
            <color indexed="81"/>
            <rFont val="Tahoma"/>
            <family val="2"/>
          </rPr>
          <t>Debe contener todos los detalles que sean necesarios y que sean faciles de entender por todos. se sugiere inicial con "POSIBILIDAD DE…". Debe incluir: ¿Que? (impacto); ¿Como? (Causa Inmediata) y ¿Por que?(Causa Raiz)</t>
        </r>
      </text>
    </comment>
    <comment ref="G10" authorId="1" shapeId="0">
      <text>
        <r>
          <rPr>
            <b/>
            <sz val="8"/>
            <color indexed="81"/>
            <rFont val="Tahoma"/>
            <family val="2"/>
          </rPr>
          <t xml:space="preserve">Ejecucion y Admon Procesos: Perdida derivada </t>
        </r>
        <r>
          <rPr>
            <sz val="8"/>
            <color indexed="81"/>
            <rFont val="Tahoma"/>
            <family val="2"/>
          </rPr>
          <t xml:space="preserve">de errores en la ejecución y administración de procesos
</t>
        </r>
        <r>
          <rPr>
            <b/>
            <sz val="8"/>
            <color indexed="81"/>
            <rFont val="Tahoma"/>
            <family val="2"/>
          </rPr>
          <t>Fraude Externo:</t>
        </r>
        <r>
          <rPr>
            <sz val="8"/>
            <color indexed="81"/>
            <rFont val="Tahoma"/>
            <family val="2"/>
          </rPr>
          <t xml:space="preserve"> Perdida derivada de actos de fraude por personas ajenas a la organización (no participa personal de Cortolima)
Fraude Interno: Perdida debido a actos fraudulentos, apropiacion indebida, incumplimiento de normas, actos delictivos, abuso de confianza, etc, que involucra al menos una pesrona de Cortolima. Son realizados de forma intencional y/o animo de lucro para si mismas o terceros.
</t>
        </r>
        <r>
          <rPr>
            <b/>
            <sz val="8"/>
            <color indexed="81"/>
            <rFont val="Tahoma"/>
            <family val="2"/>
          </rPr>
          <t>Falla Tecnologicas:</t>
        </r>
        <r>
          <rPr>
            <sz val="8"/>
            <color indexed="81"/>
            <rFont val="Tahoma"/>
            <family val="2"/>
          </rPr>
          <t xml:space="preserve"> Errores en Hardware, Software, telecomunicaciones, interrupcion de servicios basicos.
</t>
        </r>
        <r>
          <rPr>
            <b/>
            <sz val="8"/>
            <color indexed="81"/>
            <rFont val="Tahoma"/>
            <family val="2"/>
          </rPr>
          <t xml:space="preserve">Relaciones Laborales: </t>
        </r>
        <r>
          <rPr>
            <sz val="8"/>
            <color indexed="81"/>
            <rFont val="Tahoma"/>
            <family val="2"/>
          </rPr>
          <t xml:space="preserve">Perdidas por acciones contrarias a leyes y/o acuerdos de empleo, salud o seguridad, del pago de demandas por daños personales o discriminación.
</t>
        </r>
        <r>
          <rPr>
            <b/>
            <sz val="8"/>
            <color indexed="81"/>
            <rFont val="Tahoma"/>
            <family val="2"/>
          </rPr>
          <t xml:space="preserve">Usuarios, Productos, Servicios y Practicas: </t>
        </r>
        <r>
          <rPr>
            <sz val="8"/>
            <color indexed="81"/>
            <rFont val="Tahoma"/>
            <family val="2"/>
          </rPr>
          <t xml:space="preserve">Fallas negligentes o involuntarias de las obligaciones frente a los usuarios y que impiden satisfacer una obligación profesional frente a estos.
</t>
        </r>
        <r>
          <rPr>
            <b/>
            <sz val="8"/>
            <color indexed="81"/>
            <rFont val="Tahoma"/>
            <family val="2"/>
          </rPr>
          <t>Daños a Activos Fijos/Eventos Externos:</t>
        </r>
        <r>
          <rPr>
            <sz val="8"/>
            <color indexed="81"/>
            <rFont val="Tahoma"/>
            <family val="2"/>
          </rPr>
          <t xml:space="preserve"> Perdida por daños o extravios de los activos fijos por desastres naturales u otros riesgos/eventos externos como atentados, vandalismo, orden publico.</t>
        </r>
      </text>
    </comment>
    <comment ref="H10" authorId="1" shapeId="0">
      <text>
        <r>
          <rPr>
            <sz val="9"/>
            <color indexed="81"/>
            <rFont val="Tahoma"/>
            <family val="2"/>
          </rPr>
          <t>Circunstancias bajo las cuales se presenta el riesgo, pero no constituyen la causa principal o base para que se presente el riesgo.</t>
        </r>
      </text>
    </comment>
    <comment ref="I10" authorId="1" shapeId="0">
      <text>
        <r>
          <rPr>
            <sz val="9"/>
            <color indexed="81"/>
            <rFont val="Tahoma"/>
            <family val="2"/>
          </rPr>
          <t>Causa principal o básica, corresponde a las razones por la cuales se puede presentar el riesgo.
Se sugiere la aplicación de la tecnica de los 5 Por que.</t>
        </r>
      </text>
    </comment>
    <comment ref="J10" authorId="1" shapeId="0">
      <text>
        <r>
          <rPr>
            <sz val="9"/>
            <color indexed="81"/>
            <rFont val="Tahoma"/>
            <family val="2"/>
          </rPr>
          <t>los efectos o situaciones resultantes de la materialización del riesgo que impactan en el proceso, la entidad, sus grupos de valor y demás partes interesadas.
Se recomienda la aplicacon de los 5 "entonces"</t>
        </r>
      </text>
    </comment>
    <comment ref="R10" authorId="2" shapeId="0">
      <text>
        <r>
          <rPr>
            <b/>
            <sz val="9"/>
            <color indexed="81"/>
            <rFont val="Tahoma"/>
            <family val="2"/>
          </rPr>
          <t>Eduardo Puerta</t>
        </r>
        <r>
          <rPr>
            <sz val="9"/>
            <color indexed="81"/>
            <rFont val="Tahoma"/>
            <family val="2"/>
          </rPr>
          <t xml:space="preserve">
Determine el factor de criterio según corresponda en la lista desplegable</t>
        </r>
      </text>
    </comment>
  </commentList>
</comments>
</file>

<file path=xl/sharedStrings.xml><?xml version="1.0" encoding="utf-8"?>
<sst xmlns="http://schemas.openxmlformats.org/spreadsheetml/2006/main" count="1774" uniqueCount="808">
  <si>
    <t xml:space="preserve">ITEM </t>
  </si>
  <si>
    <t xml:space="preserve">PROCESO </t>
  </si>
  <si>
    <t xml:space="preserve">TIPO DE PROCESO </t>
  </si>
  <si>
    <t xml:space="preserve">INFORMACIÓN DEL PROCESO </t>
  </si>
  <si>
    <t xml:space="preserve">IDENTIFICACIÓN DEL RIESGO </t>
  </si>
  <si>
    <t>DESCRIPCIÓN DEL RIESGO</t>
  </si>
  <si>
    <r>
      <t xml:space="preserve">CONSECUENCIAS 
</t>
    </r>
    <r>
      <rPr>
        <sz val="11"/>
        <color theme="1"/>
        <rFont val="Arial"/>
        <family val="2"/>
      </rPr>
      <t>¿Qué pérdidas se pueden generar si se presenta el evento relacionado con los riesgos?</t>
    </r>
  </si>
  <si>
    <t xml:space="preserve">IDENTIFICACIÓN DE ÁREA DE IMPACTO </t>
  </si>
  <si>
    <t xml:space="preserve">IDENTIFICACIÓN DE ÁREAS DE FACTORES DE RIESGO </t>
  </si>
  <si>
    <t xml:space="preserve">CLASIFICACIÓN DEL RIESGO </t>
  </si>
  <si>
    <t xml:space="preserve">FRECUENCIA CON LA CUAL SE REALIZA LA ACTIVIDAD </t>
  </si>
  <si>
    <t>%</t>
  </si>
  <si>
    <t>Tabla Criterios para definir el nivel de probabilidad</t>
  </si>
  <si>
    <t>Frecuencia de la Actividad</t>
  </si>
  <si>
    <t>Probabilidad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</si>
  <si>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</si>
  <si>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</si>
  <si>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</si>
  <si>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</si>
  <si>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</si>
  <si>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</si>
  <si>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</si>
  <si>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</si>
  <si>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</si>
  <si>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</si>
  <si>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 xml:space="preserve">DETERMINAR PROBABILIDAD </t>
  </si>
  <si>
    <t xml:space="preserve">DETERMINAR IMPACTO </t>
  </si>
  <si>
    <t xml:space="preserve">CRITERIO </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</si>
  <si>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</si>
  <si>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</si>
  <si>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</si>
  <si>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</si>
  <si>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</si>
  <si>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</si>
  <si>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</si>
  <si>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</si>
  <si>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</si>
  <si>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</si>
  <si>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</si>
  <si>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</si>
  <si>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</si>
  <si>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</si>
  <si>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</si>
  <si>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</si>
  <si>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</si>
  <si>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</si>
  <si>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</si>
  <si>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</si>
  <si>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</si>
  <si>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</si>
  <si>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</si>
  <si>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</si>
  <si>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</si>
  <si>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</si>
  <si>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</si>
  <si>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</si>
  <si>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</si>
  <si>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</si>
  <si>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</si>
  <si>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</si>
  <si>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</si>
  <si>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</si>
  <si>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</si>
  <si>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</si>
  <si>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</si>
  <si>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</si>
  <si>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</si>
  <si>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</si>
  <si>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 xml:space="preserve">EVALUACIÓN DEL RIESGO INHERENTE </t>
  </si>
  <si>
    <t>Catastrófico
100%</t>
  </si>
  <si>
    <t>Mayor
80%</t>
  </si>
  <si>
    <t>Moderado
60%</t>
  </si>
  <si>
    <t>Menor
40%</t>
  </si>
  <si>
    <t>Leve
20%</t>
  </si>
  <si>
    <t>Muy Baja
20%</t>
  </si>
  <si>
    <t>Bajo</t>
  </si>
  <si>
    <t>Baja
40%</t>
  </si>
  <si>
    <t>Media
60%</t>
  </si>
  <si>
    <t>Alto</t>
  </si>
  <si>
    <t>Alta
80%</t>
  </si>
  <si>
    <t>Extremo</t>
  </si>
  <si>
    <t>Muy Alta
100%</t>
  </si>
  <si>
    <t>Impacto</t>
  </si>
  <si>
    <t>Matriz de Calor Inherente</t>
  </si>
  <si>
    <t xml:space="preserve">VALORACION DE CONTROLES </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</si>
  <si>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</si>
  <si>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</si>
  <si>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</si>
  <si>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</si>
  <si>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</si>
  <si>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</si>
  <si>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</si>
  <si>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</si>
  <si>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</si>
  <si>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</si>
  <si>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</si>
  <si>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</si>
  <si>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</si>
  <si>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</si>
  <si>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</si>
  <si>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</si>
  <si>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</si>
  <si>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</si>
  <si>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</si>
  <si>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</si>
  <si>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</si>
  <si>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</si>
  <si>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</si>
  <si>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</si>
  <si>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</si>
  <si>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</si>
  <si>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</si>
  <si>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</si>
  <si>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</si>
  <si>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</si>
  <si>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</si>
  <si>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</si>
  <si>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</si>
  <si>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</si>
  <si>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</si>
  <si>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DESCRIPCIÓN DEL CONTROL </t>
  </si>
  <si>
    <t xml:space="preserve">IMPLEMENTACIÓN </t>
  </si>
  <si>
    <t xml:space="preserve">ATRIBUTO </t>
  </si>
  <si>
    <t xml:space="preserve">DOCUMENTACIÓN </t>
  </si>
  <si>
    <t xml:space="preserve">FRECUENCIA </t>
  </si>
  <si>
    <t xml:space="preserve">EVIDENCIA </t>
  </si>
  <si>
    <t xml:space="preserve">CAUSA INMEDIATA </t>
  </si>
  <si>
    <t>RESULTADO PESO EVALUACIÓN DE CONTROL</t>
  </si>
  <si>
    <t>RESPONSABLE</t>
  </si>
  <si>
    <t xml:space="preserve">TRATAMIENTO </t>
  </si>
  <si>
    <t xml:space="preserve">PLAN DE ACCIÓN </t>
  </si>
  <si>
    <t xml:space="preserve">FECHA DE IMPLEMENTACIÓN </t>
  </si>
  <si>
    <t xml:space="preserve">FECHA DE SEGUIMIENTO </t>
  </si>
  <si>
    <t xml:space="preserve">SEGUIMIENTO </t>
  </si>
  <si>
    <t xml:space="preserve">ESTADO </t>
  </si>
  <si>
    <t>MATRIZ DE RIESGOS DE LA CORPORACIÓN AUTÓNOMA REGIONAL DEL  TOLIMA - CORTOLIMA</t>
  </si>
  <si>
    <t>CLASIFICACION DEL RIESGO</t>
  </si>
  <si>
    <t>Ejecucion y administracion de procesos</t>
  </si>
  <si>
    <t>Fraude Externo</t>
  </si>
  <si>
    <t>Fraude Interno</t>
  </si>
  <si>
    <t>Fallas Tecnológicas</t>
  </si>
  <si>
    <t>Relaciones Laborales</t>
  </si>
  <si>
    <t>Usuarios, productros practicas</t>
  </si>
  <si>
    <t>Daño a activos fijos / Eventos Externos</t>
  </si>
  <si>
    <t>CAUSA RAÍZ</t>
  </si>
  <si>
    <t>PROCESOS</t>
  </si>
  <si>
    <t>Direccionamiento Estrategico</t>
  </si>
  <si>
    <t>Planificación Ambiental y Gestión Tecnológica</t>
  </si>
  <si>
    <t>Desarrollo Ambiental</t>
  </si>
  <si>
    <t>Calidad Ambiental</t>
  </si>
  <si>
    <t>Gestión Jurídica</t>
  </si>
  <si>
    <t>Gestión Administrativa y Financiera</t>
  </si>
  <si>
    <t>Comunicaciones</t>
  </si>
  <si>
    <t>Participación Ciudadana</t>
  </si>
  <si>
    <t>Sistema de Gestión Integrado</t>
  </si>
  <si>
    <t>Evaluación Institucional</t>
  </si>
  <si>
    <t>TIPO DE PROCESO</t>
  </si>
  <si>
    <t>Gestión Estrategica</t>
  </si>
  <si>
    <t>Gestión Misional</t>
  </si>
  <si>
    <t>Gestión de Apoyo</t>
  </si>
  <si>
    <t>Gestion de Seguimiento y Mejora</t>
  </si>
  <si>
    <t>Recurso Hidrico</t>
  </si>
  <si>
    <t>Areas protegidas</t>
  </si>
  <si>
    <t>Gestion Tecnologica</t>
  </si>
  <si>
    <t>Ordenamiento Territorial</t>
  </si>
  <si>
    <t>Cooperacion Interinstitucional y Gestión de Proyectos</t>
  </si>
  <si>
    <t>Produccion Mas Limpia</t>
  </si>
  <si>
    <t>Gestión Socio ambiental</t>
  </si>
  <si>
    <t>Inversiones Ambientales</t>
  </si>
  <si>
    <t>Adquisicion y Administración de Predios</t>
  </si>
  <si>
    <t>Gestión Integral del Riesgo y Cambio Climatico</t>
  </si>
  <si>
    <t>Control y Vigilancia</t>
  </si>
  <si>
    <t>Autorizaciones, Permisosy Licencias Ambientales</t>
  </si>
  <si>
    <t>Control y Seguimiento de Actividades Mineras y Formalización Minera</t>
  </si>
  <si>
    <t>Gestión Contractual</t>
  </si>
  <si>
    <t>Gestión Judicial y Jurisdicción Coactiva</t>
  </si>
  <si>
    <t>Autorizaciones, Permisos, Licencias Ambientales y Procesos Sancionatorios</t>
  </si>
  <si>
    <t>Gestión Humana</t>
  </si>
  <si>
    <t>Gestioón Contable</t>
  </si>
  <si>
    <t>Gestión Documental</t>
  </si>
  <si>
    <t>Gestión Presupuestal y Financiera</t>
  </si>
  <si>
    <t>Gestión de Adquisiciones de Bienes y Servicios</t>
  </si>
  <si>
    <t>N.A.</t>
  </si>
  <si>
    <t>SUBPROCESO</t>
  </si>
  <si>
    <t>SELECCIÓN DICOTOMICA</t>
  </si>
  <si>
    <t>SI</t>
  </si>
  <si>
    <t>NO</t>
  </si>
  <si>
    <t xml:space="preserve">ACCIÓN </t>
  </si>
  <si>
    <t>MONITOREO</t>
  </si>
  <si>
    <t>OBJETIVO</t>
  </si>
  <si>
    <t>Ejercer las funciones de evaluación, control y seguimiento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</si>
  <si>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Establecer los criterios y las responsabilidades para la comunicación interna y externa entre los diversos niveles  de la Corporación en ejercicio de las  funciones del Sistema de Gestión integrado “CAMEDA”  (SGI) , así como regular y asegurar la comunicación externa entre la entidad y las partes interesadas en materia medioambiental</t>
  </si>
  <si>
    <t xml:space="preserve">Ejecutar, administrar, operar y mantener en coordinación con las entidades territoriales proyectos, programas de desarrollo sostenible y obras de infraestructura cuya realización sea necesaria para la defensa, protección y recuperación del medio ambiente y los recursos naturales renovables. </t>
  </si>
  <si>
    <t>Dirigir, coordinar y controlar las actividades de la Corporación Autónoma Regional del Tolima, orientadas a la ejecución de las políticas, planes, programas y proyectos sobre disposición, administración, manejo y aprovechamiento de los recursos naturales renovables y del medio ambiente, dando cumplida y oportuna aplicación a la normatividad legal, conforme a las regulaciones pautas y directrices expedidas por el Ministerio de Ambiente y Desarrollo Sostenible.</t>
  </si>
  <si>
    <t xml:space="preserve">Verificar la Conformidad del Sistema de Control Interno y la correcta apliación y Cumplimiento al Modelo Estandar de Control Interno MECI, mediante la aplicación de actividades de Fomento de la Cultura del Autocontrol, Asesoria y Acompañamiento, Auditorias Internas Integrales, Seguimiento al cumplimiento de las Acciones de Control propuestas en el Mapa de Riesgosde y de las Acciones de Mejora propuestas en los Planes de Mejoramiento: Individual, por Procesos deControl Interno y  de la Contraloria General de la Republica CGR (Plan de Mejoramiento Institucional), ademas de las acciones propuestaspor Auditorias Externas Contratadas. </t>
  </si>
  <si>
    <t>REPUTACIONAL</t>
  </si>
  <si>
    <t>VALORACION</t>
  </si>
  <si>
    <t>AFECTACION ECONOMICA</t>
  </si>
  <si>
    <t>Código:</t>
  </si>
  <si>
    <t>F_AB_006</t>
  </si>
  <si>
    <t>Versión:          02</t>
  </si>
  <si>
    <t>Pag.:</t>
  </si>
  <si>
    <t>1 de 1</t>
  </si>
  <si>
    <t>PRESUPUESTO 2021</t>
  </si>
  <si>
    <t>PRESUPUESTO EN SMMLV 2021</t>
  </si>
  <si>
    <t>TRATAMIENTO DE RIESGO RESIDUAL</t>
  </si>
  <si>
    <t>VALOR</t>
  </si>
  <si>
    <t>NIVEL DE RIESGO</t>
  </si>
  <si>
    <t xml:space="preserve">Falta de procedimientos </t>
  </si>
  <si>
    <t>Falta de capacitación, temas relacionados con el personal</t>
  </si>
  <si>
    <t>Fraude interno (corrupción, soborno)</t>
  </si>
  <si>
    <t>Errores en programas</t>
  </si>
  <si>
    <t>Derrumbes</t>
  </si>
  <si>
    <t>Errores de grabación y/o digitación, autorización (firma)</t>
  </si>
  <si>
    <t xml:space="preserve">Errores en cálculos para pagos internos y externos </t>
  </si>
  <si>
    <t>Hurto activos por personal vinculado a la Corporación</t>
  </si>
  <si>
    <t xml:space="preserve">Posibles comportamientos no éticos de los empleados </t>
  </si>
  <si>
    <t xml:space="preserve">Daño de equipos </t>
  </si>
  <si>
    <t xml:space="preserve">Caída de aplicaciones </t>
  </si>
  <si>
    <t xml:space="preserve">Caída de redes </t>
  </si>
  <si>
    <t xml:space="preserve">Incendios </t>
  </si>
  <si>
    <t xml:space="preserve">Inundaciones </t>
  </si>
  <si>
    <t>Daños no intencionales a activos fijos</t>
  </si>
  <si>
    <t>Fenomenos meteorologicos</t>
  </si>
  <si>
    <t>Corto circuito o problemas de flujo de energía</t>
  </si>
  <si>
    <t xml:space="preserve">Suplantación de identidad </t>
  </si>
  <si>
    <t>Asalto a la oficina, Hurto simple y/o calificado de activos por parte de agentes externos</t>
  </si>
  <si>
    <t>Atentados, vandalismo, orden público, conmoción civil o popular, Guerra declarada o no</t>
  </si>
  <si>
    <t>Responsabilidad civil predios y labores</t>
  </si>
  <si>
    <t>Responsabilidad civil contractual y/o extracontractual</t>
  </si>
  <si>
    <t>FACTORES DE RIESGO</t>
  </si>
  <si>
    <t>PROBABILIDAD INHERENTE</t>
  </si>
  <si>
    <t>Entre 100 y 500 SMLMV = 80%</t>
  </si>
  <si>
    <t>Afectación menor a 10 SMLMV = 20%</t>
  </si>
  <si>
    <t>Entre 10 y 50 SMLMV = 40%</t>
  </si>
  <si>
    <t>Entre 50 y 100 SMLMV = 60%</t>
  </si>
  <si>
    <t>Mayor a 500 SMLMV = 100%</t>
  </si>
  <si>
    <t>El riesgo afecta la imagen de alguna área de la organización = 20%</t>
  </si>
  <si>
    <t>El riesgo afecta la imagen de la entidad internamente, de conocimiento general, nivel interno, de junta dircetiva y accionistas y/o de provedores = 40%</t>
  </si>
  <si>
    <t>El riesgo afecta la imagen de la entidad con algunos usuarios de relevancia frente al logro de los objetivos = 60%</t>
  </si>
  <si>
    <t>El riesgo afecta la imagen de de la entidad con efecto publicitario sostenido a nivel de sector administrativo, nivel departamental o municipal = 80%</t>
  </si>
  <si>
    <t>El riesgo afecta la imagen de la entidad a nivel nacional, con efecto publicitarios sostenible a nivel país = 100%</t>
  </si>
  <si>
    <t>FACTOR DEL CRITERIO</t>
  </si>
  <si>
    <t>EVALUACION DEL CONTROL</t>
  </si>
  <si>
    <t>SEGÚN TIPO DE CONTROL</t>
  </si>
  <si>
    <t>SEGÚN FORMA DE IMPLEMENTACION</t>
  </si>
  <si>
    <t>TIPO</t>
  </si>
  <si>
    <t xml:space="preserve">RIESGO RESIDUAL  </t>
  </si>
  <si>
    <t>NIVEL DEL RIESGO RESIDUAL</t>
  </si>
  <si>
    <t xml:space="preserve">VALORACION DE RIESGO RESIDUAL </t>
  </si>
  <si>
    <t>ACTIVIDAD</t>
  </si>
  <si>
    <t>Registro libro de operaciones empresas forestales</t>
  </si>
  <si>
    <t>Manejo post decomiso de fauna silvestre</t>
  </si>
  <si>
    <t>Alimentación de las bases de datos corporativas  y plataformas externas</t>
  </si>
  <si>
    <t>Evaluación y seguimiento a los proyectos priorizados</t>
  </si>
  <si>
    <t>Operativos de control a explotacion ilicita de yacimiento minero</t>
  </si>
  <si>
    <t>Seguimientos a procesos sancionatorios</t>
  </si>
  <si>
    <t xml:space="preserve">Control y seguimiento a los recursos naturales </t>
  </si>
  <si>
    <t>Personal no capacitado, insuficiente y falta de logística de transporte.</t>
  </si>
  <si>
    <t xml:space="preserve">Falta de un vehiculo acondicionado para el traslado oportuno de fauna silvestre hasta el CAV y un conductor capacitado en el manejo de la fauna </t>
  </si>
  <si>
    <t>Diligenciamiento de la documentación sin cumplimiento de los requisitos de los formatos (personal apoyo Policia Nacional, Bomberos y funcionarios)</t>
  </si>
  <si>
    <t>Disposicion inadecuada de los residuos  provenientes del CAV de fauna</t>
  </si>
  <si>
    <t>Deficiencias en la conectividad de las redes en el  CAV de fauna</t>
  </si>
  <si>
    <t>Falta de personal para atender el 100% de los Expedientes.</t>
  </si>
  <si>
    <t>Falta de compromiso y control de algunos funcionarios para presentación de los informes en  los  tiempos  establecidos.</t>
  </si>
  <si>
    <t>Falta de logistica en la asignacion de vehiculos, problemas de orden publico y estado de las vías secundarias y terciarias para acceder a los sitios objeto de visita</t>
  </si>
  <si>
    <t>Falta de personal para atender los operativos</t>
  </si>
  <si>
    <t>Falta de personal, asignacion de vehiculos ,problemas de orden publico y estado de las vías secundarias y terciarias para acceder a los sitios objeto de visita</t>
  </si>
  <si>
    <t>Falta de experticia, subjetividad y falta de compromisos con la organización</t>
  </si>
  <si>
    <t>Alto número de expedientes físicos existentes en la subdirección.</t>
  </si>
  <si>
    <t>No existe</t>
  </si>
  <si>
    <t>Capacitación periodica a los grupos de apoyo (Policia Nacional y Ejercito)</t>
  </si>
  <si>
    <t>Se cuenta con gestor externo encargado de la recolección, transporte, manejo y disposicion final de los residuos</t>
  </si>
  <si>
    <t xml:space="preserve">Alarmas del software de Autorizaciones Ambientales, reuniones semanales del equipo de trabajo, redistribución de cargas </t>
  </si>
  <si>
    <t xml:space="preserve">Evaluacion  y emisión de conceptos técnicos de Proyectos de inversion ambiental </t>
  </si>
  <si>
    <t>Visitas tecnicas, conceptos, capacitacion, asesorias, acompañamientos</t>
  </si>
  <si>
    <t xml:space="preserve">Supervisión,  Actas parciales, Finales, informes de supervision, liquidacion del convenio / contrato visitas de campo, acompañamiento, asistencia tecnica </t>
  </si>
  <si>
    <t xml:space="preserve">Falta de logistica (transporte) y diversidad de funciones  por cumplimientos de urgencia                        </t>
  </si>
  <si>
    <t>Por atraso en la  legalizaciòn de polizas, porque se cae la plataforma, debido a la falta de continuidad de los informes y subirlos al secop II . Etc. Demasiados tramites para el logro final de la  contrataciòn.</t>
  </si>
  <si>
    <t>Falta de  Documentación de soportes de actas Parciales, Final y/o Liquidación allegadas de manera oportuna  por el contratista o no solicitadas oportunamente por el interventor.</t>
  </si>
  <si>
    <t xml:space="preserve"> Debido a contratacion por bolsa, o por falta de proponentes. O por considerarse desierta la oferta</t>
  </si>
  <si>
    <t>Apropiación insuficiente de recursos para la sostenibilidad de los proyectos</t>
  </si>
  <si>
    <t>Afectación a las obras establecidas y actividades que se ejecutan en los Municipios por estar expuestos a los Fenómenos naturales (sismo, erupciones volcánicas) socio naturales ( Movimiento en masa e inundaciones) y antrópicos  (pastoreo de ganado, minería ilegal, Incendios Forestales, derrame de Hidrocarburos y derivados), Afectacion por plagas y enfermedades a plantaciones.</t>
  </si>
  <si>
    <t xml:space="preserve">Perdida de  recursos de inversión, demora en la solución de las nesidades planteadas  </t>
  </si>
  <si>
    <t>Revisión de proyectos en desarrollo de procesos de licitaciones</t>
  </si>
  <si>
    <t>Inconsistencia de los datos de identificación de las solicitudes, sin trazabilidad y Falta de diligencia por parte del personal que recibe las solicitudes y atención a voz sin registro controlado.</t>
  </si>
  <si>
    <t>Sobre carga laboral de los funcionarios y alto número de supervisiones por funcionario.</t>
  </si>
  <si>
    <t xml:space="preserve">Entrega de  información  escrito y Actualización de medios internos y externos digitales </t>
  </si>
  <si>
    <t>Pérdida de imagen corporativa, Falta de credibilidad en la información, sanciones legales.</t>
  </si>
  <si>
    <t>Elaboración de las conciliaciones bancarias</t>
  </si>
  <si>
    <t>Verificación de los soportes para la elaboración de cuentas por pagar</t>
  </si>
  <si>
    <t>Demora en la elaboración y entrega de las conciliaciones</t>
  </si>
  <si>
    <t>Falta de articulación entre dependencias para la entrega de documentos soportes de pago y elaboración de cuentas</t>
  </si>
  <si>
    <t>Dar inicio al proceso sin el 100% de los requisitos establecidos.</t>
  </si>
  <si>
    <t>Registro de Correspondencia Recibida y Despachada</t>
  </si>
  <si>
    <t>Distribución de Documentos Internos</t>
  </si>
  <si>
    <t>Incumplimiento  del Acuerdo No. 060 (30 de octubre de 2001) del Archivo General de la Nación. Desconocimiento del procedimiento y requisitos para realizar la actividad.</t>
  </si>
  <si>
    <t>Desconocimiento de los términos, falta de personal, ausencia de controles de aplicación en el procedimiento</t>
  </si>
  <si>
    <t>Colaborar, ejecutar, hacer seguimiento y prestar apoyo técnico y logístico, cuando es requerido por el abogado externo, Notificarse de las decisiones adoptadas dentro del proceso; y si considera, interponer los recursos procedentes dentro de los términos legales. Presentar dentro de los términos legales los alegatos de conclusión. Mantener actualizada la base de datos existente en la Corporación, para el control y seguimiento de los procesos, Hacer vigilancia y seguimiento en todas las etapas procesales de cada instancia, Gestionar los actos posteriores a la sentencia</t>
  </si>
  <si>
    <t>Elaboracion de Actos Administrativos donde se declara responsable o se exonera</t>
  </si>
  <si>
    <t xml:space="preserve">Elaboracion de notificaciones </t>
  </si>
  <si>
    <t>Elaboracion de ejecutorias</t>
  </si>
  <si>
    <t xml:space="preserve"> Elaboración de actos administrativos de Inicio, de Requerimiento, que Otorga o Niega el permiso, autorizacion o Licencia Ambiental   </t>
  </si>
  <si>
    <t xml:space="preserve">Realizar el Seguimiento Ambiental a los Permisos, Autorizacion o Licencias otorgados por la Corporacion.  </t>
  </si>
  <si>
    <t>Desarrollo de etapa Precontractual:  Estudios Previos (Justificación de Oportunidad y Conveniencia), Solicitud y  expedición del certificado de disponibilidad presupuestal, prepliegos, Revision tecnica, economica y juridica de prepliegos, publicación en el SECOP, observaciones y respuesta a las mismas, designacion de comite evaluador,   pliegos y publicacion de los mismos en el SECOP, acta de apertura, Audiencia de identificacion y cuantificacion del riesgo*, Audiencia de aclaracion de pliegos*, cierre de la invitacion publica, evaluacion tecnica de las propuestas, audiencia de apertura y revision propuestas economicas, adjudicacion del contrato, publicacion en el SECOP y elaboracion minuta.</t>
  </si>
  <si>
    <t>Desarrollo Etapa Contractual: Suscripción del contrato,  radicacion y fecha al contrato, envio del mismo a presupuesto, Constitucion  de garantias y polizas, expedicion del certificado de disponibilidad definitivo y registro presupuestal, labores de supervisión.</t>
  </si>
  <si>
    <t xml:space="preserve">Desarrollo Etapa Poscontractual: Liquidacion del Contrato </t>
  </si>
  <si>
    <t xml:space="preserve">Producto no Conforme </t>
  </si>
  <si>
    <t>No se reporta la informacion a tiempo para la alimentacion del cuadro de trazabilidad de contratos lo que no permite establecer el estado actual de un proceso o contrato rapidamente</t>
  </si>
  <si>
    <t xml:space="preserve">personal no idoneo como  responsable de las supervision de los diferentes  contratos </t>
  </si>
  <si>
    <t xml:space="preserve">El personal responsable de la supervisión del contrato, no cumple a cabalidad sus obligaciones </t>
  </si>
  <si>
    <t>falta de actualizacion y revison por cambio en legislación aplicable, Cambio de Gobierno y Políticas Públicas que definen planes, programas, proyectos y políticas de gobierno</t>
  </si>
  <si>
    <t>Cuadro control para identificar el producto no conforme  y establecer acciones de Corrección, Desviación permitida, Reparación, Reproceso, Desecho, Defecto, Concesión y Reclasificación del producto no conforme para convertirlo en aceptable para su utilizacion prevista.</t>
  </si>
  <si>
    <t>Recibo y revisión de documentos para cobro</t>
  </si>
  <si>
    <t>Producción de facturación masiva sistematizada</t>
  </si>
  <si>
    <t>Acuerdos de pago cobro persuasivo</t>
  </si>
  <si>
    <t>Remisión de deudas a cobro coactivo</t>
  </si>
  <si>
    <t>Liquidación programa tasa uso aguas y facturación programas de aguas y tasas retributivas</t>
  </si>
  <si>
    <t>Registro de transacciones en el programa financiero SYSMAN</t>
  </si>
  <si>
    <t xml:space="preserve">Recepción, revisión y diligenciamiento de formatos Anteproyecto Presupuesto  con aportes  PGN por parte del Ministerio de Hacienda </t>
  </si>
  <si>
    <t>Registro de información  en aplicativo SIIF II</t>
  </si>
  <si>
    <t>Revisión de las solicitudes presupuestales frente a conceptos de gasto</t>
  </si>
  <si>
    <t>Informes Ejecución del Gasto</t>
  </si>
  <si>
    <t>Seguimiento y control a la  Ejecución Gasto</t>
  </si>
  <si>
    <t>Liquidaciòn de tarifas</t>
  </si>
  <si>
    <t>Información inconsistente en los programas de tasa uso de aguas y tasa retributivas y errores en liquidación y facturación</t>
  </si>
  <si>
    <t>Sobreestimación o subestimación de ingresos</t>
  </si>
  <si>
    <t xml:space="preserve">Errores en solicitudes de   recursos PGN por parte de la  Corporación. </t>
  </si>
  <si>
    <t xml:space="preserve">No asignación de apropiación y cupo PAC para la entidad, Sanciones por incumplimiento de normas legales </t>
  </si>
  <si>
    <t xml:space="preserve">Errores en CDP y  registros presupuestales </t>
  </si>
  <si>
    <t>Inexactitud y/o incumplimiento en la presentación de informes de ejecución presupuestal</t>
  </si>
  <si>
    <t>Sobrestimación o subestimación del gasto, sobre apropiaciones o saldos inexistentes, sin bases confiables y coherentes para su correcta estimación.</t>
  </si>
  <si>
    <t>Menores ingresos para la Corporaciòn o mayores valores liquidados sujetos de reclamo por los usuarios</t>
  </si>
  <si>
    <t>Retraso en el recaudo de ingresos y/o menores ingresos recibidos en la vigencia que corresponde</t>
  </si>
  <si>
    <t>Demora en la revisión y registro de los deudores por falta de coordinación entre dependencias para el registro de las deudas</t>
  </si>
  <si>
    <t>Demora en el cobro de los deudores, desde el programa de cuentas por cobrar</t>
  </si>
  <si>
    <t>Falta de seguimiento a los pagos acordados</t>
  </si>
  <si>
    <t>Demora en el traslado de deudas a cobro coactivo</t>
  </si>
  <si>
    <t>Deficiente seguimiento de vencimientos de valores</t>
  </si>
  <si>
    <t>Falta de competencia y/o conocimiento  del recurso humano en el manejo de los programas</t>
  </si>
  <si>
    <t>Demora o inconsistencias en el registro de notas bancarias</t>
  </si>
  <si>
    <t>Incumplimineto en las fechas y/o metodología establecida por MHCP</t>
  </si>
  <si>
    <t>Incumplimiento de los tiempos prestablecidos y registro de información sin el lleno de los requisitos legales en el Sistema  SIIF Nación</t>
  </si>
  <si>
    <t>Falta de competencia del funcionario destinado para el manejo del presupuesto</t>
  </si>
  <si>
    <t>Demora en el registro de información  en el  programa SIIF Nación, No presentar la Información solicitada por los Entes de Control.</t>
  </si>
  <si>
    <t>Inconsistencia o registro extermporáneo de la ejecución prespuestal del gasto con recursos propios o recursos PGN.</t>
  </si>
  <si>
    <t>Errores en la liquidaciones  por falta de competencia y/o conocimiento para la revisiòn de la informaciòn  y liquidaciòn de las tarifas</t>
  </si>
  <si>
    <t>Demora en la liquidaciòn de tarifas, porque se liquidan en periodos posteriores a la vigencia que corresponde.</t>
  </si>
  <si>
    <t>Reclamaciones por los diferentes ususarios por inconformidad en la Liquidación.</t>
  </si>
  <si>
    <t>Disminución o sobrestimación Ingresos</t>
  </si>
  <si>
    <t>Estados Financieros Inconsistentes</t>
  </si>
  <si>
    <t>No asignación de Recursos PAC Nación</t>
  </si>
  <si>
    <t xml:space="preserve">Afectación Asignación PAC para meses siguientes,  Análisis de indicador INPANUT Deficiente, Falta de  apropiación disponible para el amparo de la reserva presupuestales y compromisos de la vigencia. </t>
  </si>
  <si>
    <t>Continuas modificaciones presupuestales, Retrazos y limitación en la ejecución de proyectos</t>
  </si>
  <si>
    <t>Sanciones y observaciones por incumplimiento de normas Legales</t>
  </si>
  <si>
    <t xml:space="preserve">Baja Ejecución presupuesto de Gasto </t>
  </si>
  <si>
    <t xml:space="preserve">Sobrestimación y/o subestimación de ingresos </t>
  </si>
  <si>
    <t xml:space="preserve">Bajos ingresos </t>
  </si>
  <si>
    <t>Revisión Periódica vs cuadro de control</t>
  </si>
  <si>
    <t>Inducción y reinducción a las personas responsables de adelantar esta actividad</t>
  </si>
  <si>
    <t>Elaboracion mensual de conciliaciones bancarias</t>
  </si>
  <si>
    <t>Seguir los lineamientos del Ministerio de Hacienda y verificar la información suministrada por otras dependencias.</t>
  </si>
  <si>
    <t>Seguir los lineamientos, cronogramas y verificación del cumplimiento de los requisitos legales de los compromisos asumidos por la Corporación.</t>
  </si>
  <si>
    <t>Revisar los documentos recibidos y abstenerse de tramitar las solicitudes de disponibilidad presupuestal sin el lleno de los requisitos.</t>
  </si>
  <si>
    <t>Registrar  oportunamente en  el SIIF Nación, los movimientos de ejecución presupuestal y rendir oportunamente los informes solicitados por los Entes de Control.</t>
  </si>
  <si>
    <t>Conciliación periódica del presupuesto con rentas propias, recursos PGN y seguimiento a los saldos de apropiación y ejecución del presupuesto de Gasto</t>
  </si>
  <si>
    <t>Envió oportuno de los expedientes de evaluación y seguimiento ambiental por parte de la Oficina Jurídica, Sub. Calidad Ambiental a la SAF,   que contengan la                         información requerida  para la liquidación de tarifas</t>
  </si>
  <si>
    <t>Correos electrónicos de Procedimiento de Liquidaciones a profesional Especializado del Área de Gestión Judicial y Cobro Coactivo de la oficina Asesora Jurídica con Informe Mensual de  Expedientes con recursos  entregados a los Abogados Externos.</t>
  </si>
  <si>
    <t>EVALUACION Y CONCERTACION</t>
  </si>
  <si>
    <t>ASESORIAS</t>
  </si>
  <si>
    <t>Incumplimiento a los términos establecidos por la norma</t>
  </si>
  <si>
    <t>Incumplimiento de metas</t>
  </si>
  <si>
    <t>Dependencia de funcionarios de otros subprocesos para la evaluación de los instrumentos de planificación</t>
  </si>
  <si>
    <t>Falta de interés de las administraciones municipales en la ordenación ambiental y territorial</t>
  </si>
  <si>
    <t>Retraso en el procedimiento de evaluación y concertación</t>
  </si>
  <si>
    <t>Municipios sin Planes de Ordenamiento Territorial revisados y ajustados</t>
  </si>
  <si>
    <t>Solicitud apoyo para la evaluación</t>
  </si>
  <si>
    <t>Motivación e invitación a las administraciones municipales a participar en las capacitaciones de ordenamiento territorial</t>
  </si>
  <si>
    <t>Visitas a campo</t>
  </si>
  <si>
    <t>Elaboracion de informes</t>
  </si>
  <si>
    <t>Proceso de consulta previa inherente a los instrumentos de planificación ambiental del RH</t>
  </si>
  <si>
    <t>Formulacion de los instrumentos de planificacion de recurso hidrico</t>
  </si>
  <si>
    <t>Instrumentacion y puesta en marcha de la red de monitoreo hidrometeorologico</t>
  </si>
  <si>
    <t>Incumplimiento en la realizacion de las visitas de campo</t>
  </si>
  <si>
    <t>Incumplimiento en los tiempo establecidos para la presentacion de los informes de indicadores de gestion (reportes de medicion)</t>
  </si>
  <si>
    <t>Retraso con los tiempos establecidos para el cargue de los concepto de indice de uso de agua al VITAL</t>
  </si>
  <si>
    <t>Inoportuno reporte al SECOP-II de los documentos propios de los contratos de prestacion de servicios</t>
  </si>
  <si>
    <t>Amenazas externas al proceso de consulta previa.</t>
  </si>
  <si>
    <t>1. No contar con los instrumentos actualizados de planificacion de recurso hidrico (POMCA-PORH-PMAA-Ronda hidrica,  Reglamentacion de corrientes hidricas) como insumos para lo toma de decisiones al interior de la Corporacion, entes territoriales, otros actores  y usuarios del recurso hidrico</t>
  </si>
  <si>
    <t xml:space="preserve">No contar con una red regional propia de monitoreo para la captura de informacion del recurso hidrico.
</t>
  </si>
  <si>
    <t>Falencias en la planificacion de la programacion de vehiculos</t>
  </si>
  <si>
    <t>Entrega inoportuna e incompleta de la informacion</t>
  </si>
  <si>
    <t xml:space="preserve">Demora en la entrega de los conceptos de uso de suelo y en la recepcion de los documentos
</t>
  </si>
  <si>
    <t xml:space="preserve">Falta de claridad en la documentacion y en el manejo de la plataforma.
</t>
  </si>
  <si>
    <t>No poder capturar la informacion para conceptuar</t>
  </si>
  <si>
    <t>Indicadores de medicion a nivel corportativo inexactos que repercuten en informacion incompleta a los organos de control y al ministerio</t>
  </si>
  <si>
    <t>Sanciones institucionales y a nivel de supervision</t>
  </si>
  <si>
    <t xml:space="preserve">Retraso en la adopcion de los instrumentos de planificacion de recurso hidrico
</t>
  </si>
  <si>
    <t>Afecta el cumplimiento de las metas previstas en el plan de accion de la Corporacion</t>
  </si>
  <si>
    <t>Incipiente información primaria para la formulación de los instrumentos de planificación que influyen en la mala administración del recurso hídrico</t>
  </si>
  <si>
    <t>Comunicación via e-mail y chat</t>
  </si>
  <si>
    <t>Control de distribucion de los conceptos asignados a cada servidor publico.
Seguimiento al cargue de los conceptos al VITAL.</t>
  </si>
  <si>
    <t>Previa revision de las actas parciales subsiguientes de los usuarios del SECOP-II</t>
  </si>
  <si>
    <t xml:space="preserve">Relacionamiento con la comunidad desde la Corporacion y Ministerio del Interior </t>
  </si>
  <si>
    <t>Seguimiento al plan de accion de la Corporacion</t>
  </si>
  <si>
    <t>Incorporación de un rubro presupuestal para la implementación de redes de monitoreo y caracterización del recurso hidrico del departamento</t>
  </si>
  <si>
    <t xml:space="preserve">Hallazgos del organo de control 
</t>
  </si>
  <si>
    <t>Toma de decisiones inoportunas e insatisfaccion de los usuarios</t>
  </si>
  <si>
    <t>Elaboracion y reporte de programacion semanal de vehiculos</t>
  </si>
  <si>
    <t xml:space="preserve"> Tergiversacion de la informacion del POMCA y manipulacion a la comunidad.
</t>
  </si>
  <si>
    <t>Desconfianza de la comunidad con las entidades publicas.</t>
  </si>
  <si>
    <t>Intereses velados de terceros</t>
  </si>
  <si>
    <t>Falta de participacion por parte de la comunidad.</t>
  </si>
  <si>
    <t xml:space="preserve"> Falta de informacion hidrometereologica de calidad.</t>
  </si>
  <si>
    <t xml:space="preserve"> Insuficiencia y deficiencia en informacion de la red de monitoreo.</t>
  </si>
  <si>
    <t>Falta de insumos cartograficos (geologico, geomorfologico,suelos, riesgos, hidrogeologica)  a escala detallada.</t>
  </si>
  <si>
    <t>La implementación de la red de monitoreo no era competencia de las corporaciones. (era del IDEAM)</t>
  </si>
  <si>
    <t>El alto costo de los equipos de medición hidrometeorologica.</t>
  </si>
  <si>
    <t xml:space="preserve">Insuficiente capacidad organizacional dentro de la corporación  para la instrumentación de las estaciones. </t>
  </si>
  <si>
    <t>Trazar politicas de desarrollo institucional - establecer mision, vision estrategias.</t>
  </si>
  <si>
    <t>Orientar a la entidad  en la  definición, formulación y evaluación de políticas, planes, programas, lineamientos,  y proyectos para lograr el cumplimiento de la misión institucional y responsabilidades asignadas al Instituto.</t>
  </si>
  <si>
    <t>Evaluar informes de avance de acciones proyectadas, estrategias para seguimiento de indicadores, realizar seguimiento y medicion a la ejecucion del proceso y su respectivo analisis.</t>
  </si>
  <si>
    <t>Bajo nivel de cumplimiento a lo inicialmente programado en el Plan de Accion Cuatrienal</t>
  </si>
  <si>
    <t>Orientar recursos a objetivos no misionales de Cortolima</t>
  </si>
  <si>
    <t>Posibilidad de no contar con informacion confiable, oportuna y clasificada tanto de nivel externo, como a nivel del contexto interno para la toma de decisiones sobre los distintos Planes, Programas, Subprogramas y Proyectos de la Corporación</t>
  </si>
  <si>
    <t>Inadecuada  articulación institucional entre el nivel Central y Direcciones Teritoriales</t>
  </si>
  <si>
    <t xml:space="preserve">Desviación de presupuesto a objetivos no prioritarios para beneficios de particulares </t>
  </si>
  <si>
    <t>Posibilidad de desviar la gestión al no realizar la evaluacion de informes de avance favoreciendo a terceros</t>
  </si>
  <si>
    <t>Presiones politicas, amiguismo</t>
  </si>
  <si>
    <t>Presiones politicas y/o sociales</t>
  </si>
  <si>
    <t>Dificultad en comunicación por aislamiento preventivo por confinamiento decretado por estados de excepcion Constitucionales</t>
  </si>
  <si>
    <t>Enfasis en la Gerencia de lo urgente sobre lo importante, basado en la gerencia del dia a dia inefectiva</t>
  </si>
  <si>
    <t xml:space="preserve">Falta de disponibilidad y oportunidad de la información por trabajo en casa </t>
  </si>
  <si>
    <t>Invertir recursos en objetivos que no son del orden misional de la Corporación</t>
  </si>
  <si>
    <t>Cambios de escenarios politicos, economicos, sociales, legales.</t>
  </si>
  <si>
    <t>Efectos no deseados en el medio ambiente regional</t>
  </si>
  <si>
    <t>Sanciones y/o Multas</t>
  </si>
  <si>
    <t>Demora en la toma de desiciones</t>
  </si>
  <si>
    <t>Sanciones , interrupcion de la actividad desarrollada e ineficacia en la ejecucion del Plan de Accion Cuatrienal</t>
  </si>
  <si>
    <t xml:space="preserve">Falta de cumplimiento de metas </t>
  </si>
  <si>
    <t>Diagnostico de contexto externo para la elaboración del PAC</t>
  </si>
  <si>
    <t>Plan de compras
Banco de proyectos
Manejo presupuestal conforme a las normas</t>
  </si>
  <si>
    <t>Uso de TIC para disponer de información</t>
  </si>
  <si>
    <t>Tablero de control
Rendicion de cuentas
Informe de Gestion a Consejo directivo y organos de control</t>
  </si>
  <si>
    <t xml:space="preserve">Establecimiento de canales de comunicación virtuales y/o mediados por las TIC de alta eficiencia. </t>
  </si>
  <si>
    <t>Seguimiento permanente al Plan de Accion Cuatrienal
Control Ciudadano
Rendicion de cuentas</t>
  </si>
  <si>
    <t>Seguimiento permanente al Plan de Accion Cuatrienal
Control por parte de Consejo Administrativo
Control Ciudadano
Rendicion de cuentas
Tablero Público</t>
  </si>
  <si>
    <t>Visitas técnicas  y Recorridos de Campo para recopilación de información primaria para estudios  en ecosistemas estratégicos</t>
  </si>
  <si>
    <t>Prepracion y ejecucion Reuniones de socialización y concertación de las actividadades del Subprocesos de Areas protegidas , Ecosiitemas estrategicos y Biodiversidad</t>
  </si>
  <si>
    <t>Consolidacion estudios tecnicos y ambiental (bases de datos del SIG) de áreas protegidas</t>
  </si>
  <si>
    <t xml:space="preserve">Recopilacion de documentacion para estudios finales del subpproceso(Declaratorias, PMA y Planes Accion )  </t>
  </si>
  <si>
    <t>Recopilación de información sesgada o de baja calidad</t>
  </si>
  <si>
    <t>Dificultad para recopilar informacion para los estudios de areas protegidas, biodiversidad y ecosistemas estrategicos</t>
  </si>
  <si>
    <t>Escasa participación de las comunidades locales en los procesos participativos</t>
  </si>
  <si>
    <t xml:space="preserve">No hay  reuniones presenciales coon la comunidad dentro del proceso de Declaratoria y planes de Manejo , por falta de herramientas  tecnologcia en la comunidad </t>
  </si>
  <si>
    <t>Imposibilidad de contar con información definitiva para la identificación cartografcia estratégica para la conservación</t>
  </si>
  <si>
    <t>Documentacion final imprecisa y erronea en datos tecnicos</t>
  </si>
  <si>
    <t xml:space="preserve">Falta de planificación en la programación de salidas </t>
  </si>
  <si>
    <t xml:space="preserve">La emergencia sanitaria COVID-19 genero </t>
  </si>
  <si>
    <t>Deficiente proceso de convocatoria de la comunidad</t>
  </si>
  <si>
    <t>Confinamiento en casas de los funcionarios y contratistas por emergencia sanitaria por falta de herraminetas tecnologicas en la comunidad</t>
  </si>
  <si>
    <t>Falta de perSonal  y de dedicación completa para el SIG en áreas protegidas</t>
  </si>
  <si>
    <t>Entrega de  informacion erronea no veraz por parte del  personal asignado en los informes tecnicos y actas de visita para favortecer a particulares</t>
  </si>
  <si>
    <t xml:space="preserve">Incumplimiento para la obtencion de información , elaboracion de documentos finales y retraso de cumpllimioento de metas institucionales </t>
  </si>
  <si>
    <t>Pocesos con lentitud y falta integral  participación comunitaria en los procesos de declaratoria de área protegidas</t>
  </si>
  <si>
    <t>Fal ta de socializacion y concertacion con la comunidad, gernado sesgo, desconfianza y mala imagen en la comunidad</t>
  </si>
  <si>
    <t>información incompleta y veráz para iniciar procesos de declaratoria de áreas protegidas, generando demora en estos procesos</t>
  </si>
  <si>
    <t xml:space="preserve">Toma de desiciones erradas que generan descontento, malestar  y problemática en la comunidad </t>
  </si>
  <si>
    <t xml:space="preserve">	Admon Copias De Seguridad</t>
  </si>
  <si>
    <t>Admon Sitio Web</t>
  </si>
  <si>
    <t>Admon Cuentas De Usuario</t>
  </si>
  <si>
    <t>Mantenimiento Hardware Y Software</t>
  </si>
  <si>
    <t>Trabajo en Casa Por confinamiento</t>
  </si>
  <si>
    <t>Copia con errores o no verificada</t>
  </si>
  <si>
    <t>Publicacion de informacion errorenea</t>
  </si>
  <si>
    <t>Error de informacion enviada por parte de los supervisores</t>
  </si>
  <si>
    <t>Equipo en mal funcionamiento o instalacion de software ilegal</t>
  </si>
  <si>
    <t>Fallas en comunicacion</t>
  </si>
  <si>
    <t xml:space="preserve">Fallas en las comunicaciones </t>
  </si>
  <si>
    <t>Falta de verificacion de la oficina de comunicaciones y del lider la actividad</t>
  </si>
  <si>
    <t>Parametrizacion de usuarios erroneos
Deficiencia en los controles legales y tecnicos asigancion de perfiles no requeridos</t>
  </si>
  <si>
    <t>Desconocimiento del procedimiento y licenciamiento de la entidad</t>
  </si>
  <si>
    <t>Parametrizacion errada monitoreo ineficiente, oportunidad escaza</t>
  </si>
  <si>
    <t>Restauracion fallida, perdidas de informarcion relevante para la continudad del negocio</t>
  </si>
  <si>
    <t>Demandas encontra de la endiad y perdida de credibilidad</t>
  </si>
  <si>
    <t xml:space="preserve">Usuarios creados con error o asignaciones de roles no permitidos </t>
  </si>
  <si>
    <t>Mal funcionamiento de los equipos o problemas legales por falta de licenciamiento</t>
  </si>
  <si>
    <t xml:space="preserve">Servicios inactivos
Funcionarios desatendididos, continuidad del negocio deficiente </t>
  </si>
  <si>
    <t>Verificacion aleatoria de las copias de seguridad</t>
  </si>
  <si>
    <t>Revicion por equipo editor y lider de la actividad de todos los documetos o informacion publicada</t>
  </si>
  <si>
    <t xml:space="preserve">Verificacion de los servicio solicitados posterior de envio por parte del supervisor con la identificacion y actividad del contrato </t>
  </si>
  <si>
    <t xml:space="preserve">Personal capacitado
Verifiacion de equipos antes de entregar
Formato de entrega a satisfaccion </t>
  </si>
  <si>
    <t>Buenos equipos para trabajo en casa, calan de  internet operativo y eficiente</t>
  </si>
  <si>
    <t>Se tiene  base cartográfica incipiente  y  poco personal  idoneo en el temas de SIG y cartografia</t>
  </si>
  <si>
    <t xml:space="preserve">Viabilidad fisica y financiera de proyectos presentados por terceros  para ser cofinanciados con recursos de la Corporacion. </t>
  </si>
  <si>
    <t xml:space="preserve">Apoyo a la elaboracion, seguimiento, ajuste y evaluacion  de los instrumentos de planificacion PGAR, PAC,POAI y otros </t>
  </si>
  <si>
    <t>Consecucion, consolidacion y analisis de informacion para la genracion de informes .</t>
  </si>
  <si>
    <t>Actividades laborales trabajo en casa.</t>
  </si>
  <si>
    <t xml:space="preserve">Deficiencia en la evaluación fisica y financiera  de los proyectos presentados por terceros  para ser cofinanciados con recursos de la Corporacion. </t>
  </si>
  <si>
    <t xml:space="preserve">Incumplimiento de las metas fisicas y financieras programadas. </t>
  </si>
  <si>
    <t>Reportar información desarticulada y no depurada en el informe de gestión</t>
  </si>
  <si>
    <t>Posibilidad de perdida de activos informaticos debido al uso de computadores personales en tiempos de la pandemia</t>
  </si>
  <si>
    <t>Designación de evaluador o grupo evaluador sin la competencia para emitir conceptos .</t>
  </si>
  <si>
    <t xml:space="preserve">Instrumentos de planificación inexistentes, desarticulados o desactualizados, entorno climatico cambiante, problemas de orden publico o de salud como el COVID 19, Desarticulación entre dependencias, desconocimiento de la normatividad, etc. </t>
  </si>
  <si>
    <t xml:space="preserve">Falta de unificación y articulación de criterios técnicos, falta de competencia del personal encargado de recopilar, consolidar y reportar informacion </t>
  </si>
  <si>
    <t>Falta de entrega parcial o total de los archivos trabajados en casa.</t>
  </si>
  <si>
    <t xml:space="preserve">Proyectos inscritos en el banco de proyectos sin el lleno de los requisitos lo cual puede inducir a tomar una  mala descision de inversion del recurso de la Corporacion. </t>
  </si>
  <si>
    <t>No cumplir con la misión de la entidad en lo que respecta a administración y manejo de los recursos ambientales y del medio ambiente.</t>
  </si>
  <si>
    <t>Informe de gestión con inconsistenacias, reporte de informacion con inconsistencias a los entes de control, entidades del gobierno central, regional y comunidad en general.</t>
  </si>
  <si>
    <t>Perdida de la información</t>
  </si>
  <si>
    <t xml:space="preserve">Revisión Inicial de los documentos y metodologia por el Subproceso </t>
  </si>
  <si>
    <t>Evaluación periodica de cumplimiento de metas del PAC en comité de dirección. Formulación, revisión y actualización de instrumenos de planificación, actualización del normograma por dependencia.</t>
  </si>
  <si>
    <t>Remitir la solicitud de información para el Informe de Gestión adjuntando formato e instructivo para su diligenciamiento.</t>
  </si>
  <si>
    <t>Solicitud de informacion por parte del lider del proceso, seguimiento de información de los archivos trabajados en casa, envio de información a través de correo electrónico</t>
  </si>
  <si>
    <t xml:space="preserve">AFECTACION ECONÓMICA </t>
  </si>
  <si>
    <t>PERDIDA REPUTACIONAL</t>
  </si>
  <si>
    <t>VALORACION DEL RIESGO</t>
  </si>
  <si>
    <t>Posibilidad de perdida reputacional por la Comercialización y transformación de productos del bosque sin tener certeza de su procedencia legal al no contar con el seguimiento de la cadena forestal en la comercialización.</t>
  </si>
  <si>
    <t>Operativos de control a trafico de fauna silvestre y/o flora</t>
  </si>
  <si>
    <t>Posibilidad de perdida de imagen reputacional por no realizar operativos de control de trafico de fauna y flora por dificultad para movilizarse por medidas adoptadas por la declaracion de estados de excepcion constitucional</t>
  </si>
  <si>
    <t>Perdida de imagen reputacional, no cumplimiento de metas, perdidas se servicios ambientales no compensadas</t>
  </si>
  <si>
    <t>Perdida reputacional por permitir la Comercialización y transformación de productos del bosque sin tener certeza de su procedencia legal.</t>
  </si>
  <si>
    <t>Profesional especializado programa visitas de seguimiento a comercializadoras de madera</t>
  </si>
  <si>
    <t>Dificultad para movilizarse por medidas adoptadas por la declaracion de estados de excepcion constitucional</t>
  </si>
  <si>
    <t>Realizar convenios y/o delegar funciones a otras autoridades ambientales</t>
  </si>
  <si>
    <t>Perdida economica por demandas y/o sanciones y/o perdida de imagen corporativa por la afectación clinica, comportamental y nutricional,muerte o fuga de los especimenes en el proceso de traslado al CAV</t>
  </si>
  <si>
    <t>Contar con guacales especiales para traslado de fauna silvestre</t>
  </si>
  <si>
    <t>Perdida de imagen corporativa por la afectación clinica, comportamental,  nutricional o muerte  de los especimenes decomisados o rescatados</t>
  </si>
  <si>
    <t xml:space="preserve">Perdidas economicas y/o de imagen repurtacional por la generacion de impactos a recursos naturales o patologias a seres vivos y/o zoonosis por mala disposicion de la producción de residuos provenientes del CAV de fauna </t>
  </si>
  <si>
    <t>Perdidas economicas y/o de imagen repurtacional por la generacion de impactos a recursos naturales o patologias a seres vivos y/o zoonosis</t>
  </si>
  <si>
    <t>Perdida reputacional por el Inadecuado registro y trazabilidad de las actividades de la SCA</t>
  </si>
  <si>
    <t>El profesional Universitario Realiza la actividad desde la sede centro e informar al área de Recursos Tecnologicos sobre las fallas presentadas</t>
  </si>
  <si>
    <t>Posibilidad de que la Información se encuentre desactualizada en la plataforma VITAL por falta de registro de movimiento de los expedientes en alguna de las dependencias involucradas Calidad Ambiental o Subdirección Jurídica.</t>
  </si>
  <si>
    <t xml:space="preserve">Descuido en el proceso de control de recibo y entrega de expedientes </t>
  </si>
  <si>
    <t xml:space="preserve">Falta de atención en el registro  de movimiento de los expedientes por parte de los profesionales involucrados en las dependencias respectivas </t>
  </si>
  <si>
    <t>Inadecuado registro y trazabilidad de las actividades de la SCA
Información desactualizada 
Dificultad para evidenciar el cumplimiento de metas de la SCA respecto del PAC 
Errores en la información cargada, cuando producto de devoluciones o reprocesos el funcionario no hace la actualización en la plataforma</t>
  </si>
  <si>
    <t xml:space="preserve">Realizar control de cargue del expediente al profesional en plataforma VITAL en el momento de la asignación por parte del despacho de la SARN  y control de cargue del informe al momento de la entrega al despacho </t>
  </si>
  <si>
    <t xml:space="preserve">Subdirector </t>
  </si>
  <si>
    <t>En término de tres meses (28/02/2022)</t>
  </si>
  <si>
    <t xml:space="preserve">No se hace la asignación o verificación de los expedientes en la plataforma en tiempo real </t>
  </si>
  <si>
    <t>Sobrecarga laboral del personal responsable de la asignación de expedientes y falla en la verificación del cargue de los mismos en VITAL</t>
  </si>
  <si>
    <t xml:space="preserve">Redistribuir la carga laboral de asignación o verificación del cargue en VITAL con personas idóneas y acorde a la necesidad de la actividad </t>
  </si>
  <si>
    <t xml:space="preserve">Seguimiento ambiental a proyectos permisionados o licenciados </t>
  </si>
  <si>
    <t xml:space="preserve">Posibilidad de incumplimiento en el seguimiento de la meta de Expedientes objetos de seguimiento </t>
  </si>
  <si>
    <t xml:space="preserve">Falta de recurso humano y/o apoyo logístico para atender las actividades de seguimiento </t>
  </si>
  <si>
    <t>Falta de personal y/o apoyo logístico para atender el 100% de los Expedientes.</t>
  </si>
  <si>
    <t xml:space="preserve">Incumplimiento en las metas de gestión de seguimiento ambiental </t>
  </si>
  <si>
    <t xml:space="preserve">planeación del proceso de seguimiento y contratación del personal requerido y el apoyo logístico para cumplir las metas </t>
  </si>
  <si>
    <t xml:space="preserve">subdirector </t>
  </si>
  <si>
    <t xml:space="preserve">Evaluación  ambiental de proyectos </t>
  </si>
  <si>
    <t xml:space="preserve">Posibilidad de incumplimiento en los tiempos establecidos en los procedimientos y la normatividad vigente para evaluación de proyectos </t>
  </si>
  <si>
    <t xml:space="preserve">Incumplimiento en las normas procedimientales sobre tiempos de atención de las solicitudes de los usuarios </t>
  </si>
  <si>
    <t xml:space="preserve">Monitoreo de calidad del agua </t>
  </si>
  <si>
    <t>Posibilidad de atraso en la liquidación de tasa retributiva</t>
  </si>
  <si>
    <t xml:space="preserve">Demora en la presentación de resultados de análisis de aguas </t>
  </si>
  <si>
    <t>Demora y/o inconvenientes en el proceso contractual con el laboratorio 
Pocos laboraborios acreditados en el departamento</t>
  </si>
  <si>
    <t>No contar a tiempo con los resultados de laboratorio para estimación del factor regional y liquidación de la tasa retributiva 
No poder cumplir con las metas de gestión del PAC</t>
  </si>
  <si>
    <t xml:space="preserve">Se realiza programación basada en la responsabilidad contractual para lograr cumplir metas anuales </t>
  </si>
  <si>
    <t>Control y Seguimiento Vigilancia y Sancionatorio</t>
  </si>
  <si>
    <t>Responsable  del proceso realiza control de salida del expediente y registro en VITAL por parte del funcionario encargado, de manera permanente.</t>
  </si>
  <si>
    <t>Posibilidad de Perdidas economicas y/o de imagen corporativa por la Afectación mayor al especimen de fauna silvestre, por no dar una atención adecuada y oportuna e inadecuada disposición final de los especimenes por la falta de vehiculos adecuados y personal capacitado para el manejo de traslados de fauna silvestre</t>
  </si>
  <si>
    <t>Posibilidad de Perdidas economicas y/o de imagen corporativa por la Afectación mayor al especimen de fauna silvestre, por no dar una atención adecuada y oportuna e inadecuada disposición final de los especimenes por la falta de conocimiento del personal de otras autoridades ambientales.</t>
  </si>
  <si>
    <t xml:space="preserve">Posibilidad de Perdida de imagen reputacional por no cumplimiento de metas debido al inadecuado registro y trazabilidad de las actividades del CAV -Información desactualizada- </t>
  </si>
  <si>
    <t>Autorizaciones Permisos y Licencias Ambientales</t>
  </si>
  <si>
    <t>Control, Seguimiento, Vigilancia y Sancionatorio</t>
  </si>
  <si>
    <t>Gestion Administrativa</t>
  </si>
  <si>
    <t xml:space="preserve">Daños en el sistema de cargue de información.
Falta de asignación de vehículo.
</t>
  </si>
  <si>
    <t>Negligencia administrativa y del funcionario asignado</t>
  </si>
  <si>
    <t>Violación al principio de transparencia y falta de verificación al cumplimiento de obligaciones. 
Demandas en contra de la Corporación</t>
  </si>
  <si>
    <t xml:space="preserve">Adelantar todas las actuaciones administrativas tendientes al cumplimiento de la misión institucional en lo concerniente a la expedición de licencias, permisos, autorizaciones y concesiones que fija la ley; Así mismo inicio y trámite en definición de fondo en las investigaciones que conlleva al régimen sancionatorio. </t>
  </si>
  <si>
    <t xml:space="preserve">Contribuir al adecuado manejo de las relaciones entre los diferentes órganos de Dirección y Administración de la Corporación, con el propósito de hacer efectiva la conducción de la entidad, coordinando las actividades de la gestión del talento humano, la administración de bienes y servicios, la gestión contable y financiera y la gestión documental </t>
  </si>
  <si>
    <t>Capacitacion del funcionario para manejar las funciones administrativas y un respaldo en el sistema</t>
  </si>
  <si>
    <t>Personal insuficiente para atender la demanda. 
Dificultades técnicas que impiden el acceso a plataformas institucionales desde casa.
Falta de elementos que permitan la digitalización de los documentos radicados en la sede territorial. 
Seguridad de la información.</t>
  </si>
  <si>
    <t>No se realiza oportunamente la notificación de los actos administrativos.</t>
  </si>
  <si>
    <t>OFICINA TERRITORIAL ORIENTE</t>
  </si>
  <si>
    <t xml:space="preserve">Posibilidad de perdida de imagen reputacional por el Incumplimiento en la realización total de la actividad de seguimiento a las obligaciones impuestas en los actos administrativos expedidos por la Oficina Territorial Oriente, el cual se verá en aumento dada la suspensión de visitas a campo y a toda la coyuntura generada por la emergencia sanitaria . </t>
  </si>
  <si>
    <t xml:space="preserve">Posibilidad de perdida de imagen reputacional por el Incumplimiento en la realización total de la actividad de seguimiento a las obligaciones impuestas en los actos administrativos expedidos por la Oficina Territorial Oriente, por la suspensión de visitas a campo debido a la coyuntura generada por la emergencia sanitaria . </t>
  </si>
  <si>
    <t>Falta de cumplimiento de metas y objeto misional. Demandas en contra de la Corporación</t>
  </si>
  <si>
    <t>Jefe de Oficna hace Programación semanal de vehículos, y capacitación continua al personal encargado.</t>
  </si>
  <si>
    <t>Dirección general Delega funciones en otras autoridades ambientales del orden municipal y/o Departamental</t>
  </si>
  <si>
    <t>Posibilidad de perdida de imagen reputacional por la Radicación de documentación sin cumplimiento de la totalidad de los requisitos, errores en la numeración consecutiva de comunicaciones de entrada y salida, inclumplimiento en el escaneo de la documentación de ingreso y de salida, así como incumplimiento en la permanente actualización de los sistemas de información de la Entidad.</t>
  </si>
  <si>
    <t xml:space="preserve">Perdida reputacional por el Aumento innecesario de carga laboral, incumplimiento de términos en la atención al usuario. </t>
  </si>
  <si>
    <t>ElProfesional especializado verifica cargue de informacion en plataforma</t>
  </si>
  <si>
    <t>Asignacion en el sistema de la tarea
Suspensión temporal de la actividad de notificación debido a las restricciones de movilización por medidas tomadas por estado de excepción constitucional (emergencia sanitaria)</t>
  </si>
  <si>
    <t>Perdidas economicas por Demandas en contra de la Corporación</t>
  </si>
  <si>
    <t>Posibilidad de perdidas economicas por la Demora en los tiempos para realizar notificación de los actos administrativos, la cual genera retrasos en todas las actuaciones a realizar.</t>
  </si>
  <si>
    <t>La Dirección general contrata servicios de operador externo de correspondencia</t>
  </si>
  <si>
    <t xml:space="preserve">Perdida de imagen corporativa y/o economica por retrasos en los trámites adelantados.
</t>
  </si>
  <si>
    <t>Posibilidad de perdida economica y/o de inmagen corporativa por no enviar oportunamente a la Subdirección Administrativa y Financiera, los actos administrativos debidamente ejecutoriados en la oficina Territorial Oriente.</t>
  </si>
  <si>
    <t>El profesional especializado revision de entrega de actos administrativos y hace verificación de ejecucion</t>
  </si>
  <si>
    <t>Desarrollo Ambiental Sostenible</t>
  </si>
  <si>
    <t>Asesoría y asistencia técnica a la instrumentalización  de la política pública de Educación Ambiental (CIDEAS - PRAES - PROCEDAS - REDES AMBIENTALES-LÍDERES AMBIENTALES Y MINORIAS ÉTINICAS)</t>
  </si>
  <si>
    <t>Posibilidad de daño reputacional de la Corporación por no dar atención a las solicitudes de asesoria y asistencia técnica de manera efectiva por omisión del funcionario en la gestión misional</t>
  </si>
  <si>
    <t>no dar atención a las solicitudes de asesoría y asistencia técnica de manera efectiva</t>
  </si>
  <si>
    <t>por omisión del funcionario en la gestión misional</t>
  </si>
  <si>
    <t>Afectación de la credibilidad y confianza de la entidad</t>
  </si>
  <si>
    <t>Ejecución de proyecto: Visitas de supervisión</t>
  </si>
  <si>
    <t>Posibilidad de detrimento económico y/o afectación reputacional de la Corporacion por el incumplimiento de las especificaciones técnicas de proyectos, Atraso en el cronograma de cumplimiento de las metas, la entrega extemporánea de elementos propios al desarrollo de actividades por  la no planificación de las actividades de seguimiento oportuno en el sostenimiento del proyecto y falta de apoyo logistico destinado a los controles internos verificadores de la ejecución</t>
  </si>
  <si>
    <t>el incumplimiento de las especificaciones técnicas de proyectos, Atraso en el cronograma de cumplimiento de las metas, la entrega extemporánea de elementos propios al desarrollo de actividades</t>
  </si>
  <si>
    <t>por  la no planificación de las actividades de seguimiento oportuno en el sostenimiento del proyecto  y falta de apoyo logistico destinado a los controles internos verificadores de la ejecución</t>
  </si>
  <si>
    <t>Pérdida de la inversión, detrimento presupuestal y reputacional de la institución, hallazgos de los entes de control, medidas disciplinarias, fiscales, penales, contra el supervisor</t>
  </si>
  <si>
    <t>Visitas y reuniones técnicas en cumplimiento a las funciones y actividades asignadas en respuesta a la solicitudes internas y/o externas</t>
  </si>
  <si>
    <t xml:space="preserve">Posibilidad de detrimento económico y/o afectación reputacional de la Corporacion por el incumplimiento de las funciones y actividades asignadas por falta de planificación y reprogramación con atraso en los compromisos tecnicos por falta de seguimiento oportuno </t>
  </si>
  <si>
    <t xml:space="preserve">el incumplimiento de las funciones y actividades asignadas por falta de planificación y reprogramación </t>
  </si>
  <si>
    <t xml:space="preserve">atraso en los compromisos tecnicos por falta de seguimiento oportuno </t>
  </si>
  <si>
    <t>Perfilar Justificaciones de oportunidad y conveniencia en aras de planificar por necesidades del servicio a procesos licitatorios para proyectos de inversión</t>
  </si>
  <si>
    <t>Posibilidad de afectación economica y daño reputacional de la Corporación por no dar atención y efectividad a los procesos previos licitatorios por falta de idoneidad tecnica, estructuración sin rigor técnico, alteración de documentos sin verificación definitiva por omisión del funcionario asignado en la gestión tecnico - contractual - administrativo</t>
  </si>
  <si>
    <t>por falta de idoneidad tecnica, estructuración sin rigor tecnico, alteracion de documentos sin verificación definitiva</t>
  </si>
  <si>
    <t>por omisión del funcionario asignado en la gestión contractual tecnico administrativo</t>
  </si>
  <si>
    <t>Pérdida de la inversión y detrimento presupuestal planificado, pérdida reputacional de la institución, hallazgos de los entes de control, medidas disciplinarias, fiscales, penales</t>
  </si>
  <si>
    <t>Supervisión de contratos y convenios</t>
  </si>
  <si>
    <t>Posibilidad de detrimento económico y/o afectación reputacional de la Corporacion por el incumplimiento de las especificaciones técnicas y de las obligaciones contractuales de los proyectos y/o Prestaciones de servicio, incumplimiento de las metas por  la no planificación de las actividades de seguimiento oportuno, falta de compromiso del personal de apoyo y no idoneidad en el perfil con deficiente experiencia técnica para la ejecucion de las actividades del  proyecto y/o de las obligaciones contractuales</t>
  </si>
  <si>
    <t>incumplimiento de las especificaciones técnicas y de las obligaciones contractuales de los proyectos y/o Prestaciones de servicio</t>
  </si>
  <si>
    <t>incumplimiento de las metas por  la no planificación de las actividades de seguimiento oportuno, falta de compromiso del personal de apoyo y no idoneidad en el perfil con deficiente experiencia técnica para la ejecucion de las actividades del  proyecto y/o de las obligaciones contractuales</t>
  </si>
  <si>
    <t>Realizar actividades de apoyo a proyectos, programas, planes, en desarrollo del plan de accion cuatrienal y de las estrategias y/o eventos de  educación y cultura ambiental (Politica Pública de Educación Ambiental - PPEA, Calendario ecologico,  Cronograma general de la Dirección para la realizacion de eventos ambientales marco)</t>
  </si>
  <si>
    <t>Posibilidad de afectación reputacional de la Corporacion por no dar efectividad a la instrumentalización de la Política Pública de Educación Ambiental, del calendario ecologico y cronograma general de la Direccion para la realización de eventos marco socioambientales, por falta de experticia e idoneidad y compromiso de parte de los profesionales de apoyo a la gestión</t>
  </si>
  <si>
    <t>por no dar efectividad a la instrumentalización de la Política Pública de Educación Ambiental, del calendario ecologico y cronograma general de la Direccion para la realización de eventos marco socioambientales</t>
  </si>
  <si>
    <t>por falta de experticia e idoneidad y compromiso de parte de los profesionales de apoyo a la gestión</t>
  </si>
  <si>
    <t>Respuesta y atencion a PQR</t>
  </si>
  <si>
    <t xml:space="preserve">Posibilidad de daño reputacional de la Corporacion por no  tramitar  dentro de los terminos de Ley y de manera efectiva  los PQR por negligencia del funcionario en la gestion y atencion del PQR </t>
  </si>
  <si>
    <t xml:space="preserve"> no  tramitar  dentro de los terminos de Ley y de manera efectiva  los PQR</t>
  </si>
  <si>
    <t xml:space="preserve">negligencia del funcionario en la gestion y atencion del PQR 
</t>
  </si>
  <si>
    <t>Afectación de la credibilidad de la entidad</t>
  </si>
  <si>
    <t>El profesional especializado distribuye las solicitudes con el personal de apoyo a la gestión conforme a los temas de educación y gestión socioambiental, deja en matriz drive cronograma (agenda de trabajo) del responsable y equipo de apoyo a la gestión, efectua requerimientos por correo institucional y actas de reunión</t>
  </si>
  <si>
    <t>El profesional especializado realiza mensualmente una revisión de los reportes de las supervisiones por cada supervisor; en los contratos o convenios que presente dificultades se implementan los comités técnicos de apoyo a la supervisiones (seguimiento), plasmando en actas de reunión técnica y administrativa requerimientos y recomendaciones, con miras a dar cumplimiento a los objetivos contractuales, remite solicitudes de apoyo logistico necesarios para la ejecucion de actividades y reprograma actividades segun el cronograma drive</t>
  </si>
  <si>
    <t>El profesional Especializado distribuye al personal de apoyo las solicitudes con periodicidad acorde a la idoneidad y funciones contractuales, verifica avances y dificultades para la toma de decisiones realiza requerimientos en reuniones técnicas con actas de reunión y registros de asistencia y por correo institucional.</t>
  </si>
  <si>
    <t>El profesional Especializado y profesionales universitarios emiten observaciones y recomendaciones con rigor tecnico para las correcciones a tiempo sobre lo propuesto por los estructuradores y asesores de la SDAS, para las funciones tecnico - contractuales, verifica avances y dificultades para la toma de decisiones realiza requerimientos  con actas de reunión y registros de asistencia y por correo institucional.</t>
  </si>
  <si>
    <t>El profesional especializado realiza mensualmente una revisión de los reportes de las supervisiones por cada supervisor; en los contratos o convenios que presente dificultades se implementan los comités técnicos de apoyo a la supervisiones (seguimiento), plasmando en actas de reunión técnica y administrativa requerimientos y recomendaciones, con miras a dar cumplimiento a los objetivos contractuales</t>
  </si>
  <si>
    <t>El profesional especializado realiza distribución de solicitudes conforme a la existencia del personal de apoyo haciendo enfasis en los perfiles profesinales y conforme a las obligaciones contractuales, implementa verificación en el desempeño a través de reuniones tecnicas y presenta recomendaciones y requerimientos de forma verbal, y escrita mediante actas de reunion técnica con registros de asistencia, al detectar dificultades estas son presentadas ante el subdirector y se comparte propuestas de superación conjunta para su manejo directo en los comités técnicos de apoyo a la supervisiones (seguimiento) y al desempeño de los contratistas, con miras a dar cumplimiento a los objetivos contractuales y el profesional universitario implementa herramienta drive para el registro en tiempo real y temporal de las actividades efectuadas por los contratistas indicando aspectos para sistematizar información relevante a los indicadores de gestion y del PAC</t>
  </si>
  <si>
    <t>El profesional Especializado realiza seguimiento verificador dos veces al mes, a la atención de los PQR, por plataforma</t>
  </si>
  <si>
    <t>El subdirector hace la Priorización de expedientes para realizar el seguimiento ambiental</t>
  </si>
  <si>
    <t>Seguimiento a proyectos de producción más limpia en ejecución y posterior</t>
  </si>
  <si>
    <t>Planificación de proyectos de producción más limpia</t>
  </si>
  <si>
    <t>Acompañamiento a proyectos de produccion más limpia en etapa de ejecución con destino a la entrega de insumo o elementos operativos</t>
  </si>
  <si>
    <t>Realizar Supervisiones de producción más limpia</t>
  </si>
  <si>
    <t>Posibilidad de detrimento económico y/o afectación reputacional de la Corporacion; por la falta de continuidad en los proyectos establecidos, por no efectuar los seguimientos verificadores para el cumplimiento contractual, por falta de asignación de recursos y personal técnica asignada con carencia de idoneidad</t>
  </si>
  <si>
    <t>Posibilidad de detrimento económico y/o afectación reputacional de la Corporacion; por la pérdida parcial o total de las inversiones por falta de estudios o diseños bien elaborados; generando afectación, dado que el personal asignado carece de idoneidad y experticia y por premura de solicitudes internas a la gestión</t>
  </si>
  <si>
    <t>Posibilidad de detrimento económico y/o afectación reputacional de la Corporacion; por demoras de implementacion, dotación entrega de insumos ocasionando incumplimiento al cronograma por parte del contratista, por falta de compromiso del operador; por baja calidad de los insumos, por falta de etica y rigor técnico</t>
  </si>
  <si>
    <t>Pérdida de las inversiones destinadas para la ejecucion presupuestal, demandas, daño a la imagen de la entidad, procesos disciplinarios, fiscales y penales a los supervisores</t>
  </si>
  <si>
    <t>por la pérdida parcial o total de las inversiones por falta de estudios o diseños bien elaborados</t>
  </si>
  <si>
    <t>el personal asignado carece de idoneidad y experticia y por premura de solicitudes internas a la gestión</t>
  </si>
  <si>
    <t>Pérdida de la inversión, detrimento presupuestal y reputacional de la institución, hallazgos de los entes de control, medidas disciplinarias, fiscales, penales, contra el supervisor y la entidad</t>
  </si>
  <si>
    <t>por demoras de implementacion, dotación entrega de insumos ocasionando incumplimiento al cronograma por parte del contratista</t>
  </si>
  <si>
    <t>por falta de compromiso del operador; por baja calidad de los insumos, por falta de etica y rigor técnico</t>
  </si>
  <si>
    <t>Detrimento presupuestal y daño a la imagen  de la entidad, con demandas, hallazgos por entes de control, procesos disciplinarios, fiscales, penales contra la entidad, supervisor y operado o contratista y daño al cumpplimiento de metas</t>
  </si>
  <si>
    <t>por falta de seguimiento de los supervisores con carencia de rigor técnico, idoneidad y planificación de las actividades propias contractuales</t>
  </si>
  <si>
    <t>por falta compromiso y sentido de pertenencia, aunado a la falta de apoyo logistico de la entidad</t>
  </si>
  <si>
    <t xml:space="preserve">Deterioro a la imagen de la entidad, perdida de credibilidad y confianza institucional, procesos disciplinarios
</t>
  </si>
  <si>
    <t>Falta de continuidad en los proyectos establecidos, por no efectuar los seguimientos verificadores para el cumplimiento contractual</t>
  </si>
  <si>
    <t>Falta de asignación de recursos y personal técnica asignado con carencia de idoneidad</t>
  </si>
  <si>
    <t>No realizar la ejecutoria de los actos administrativos. 
No contar con un adecuado sistema de entrega de actos administrativos ejecutoriados a la Subdirección Administrativa y Financiera para su correspondiente causación.</t>
  </si>
  <si>
    <t xml:space="preserve">Posibilidad de detrimento y afectación reputacional de la Corporacion; por falta de seguimiento de los supervisores con carencia de rigor técnico, idoneidad y planificación de las actividades propias contractuales, por falta compromiso y sentido de pertenencia, aunado a la falta de apoyo logistico de la entidad
</t>
  </si>
  <si>
    <t xml:space="preserve">El profesional Especializado y universitarios realizan informes de gestión y seguimiento a las supervisiones con recomendaciones de mantenimientos y seguimientos al subdirector para que sean tenidos en cuenta las recomendaciones respectivas, y se asigne el respectivo presupuesto
 </t>
  </si>
  <si>
    <t xml:space="preserve">El profesional especializado y universitario eleva con requerimientos y recomendaciones de rigor tecnico en reuniones tecnicas con el personal de apoyo indicando falencias para corregir y aportar a la toma de decisiones.
</t>
  </si>
  <si>
    <t>El profesional especializado y universitarios efectuan seguimiento a los convenios o contratos con revisión de informes, visitas de campo y eleva en los informes de gestion recomendaciones o requerimientos de rigor tecnico para la toma de decisión por parte del subdirector</t>
  </si>
  <si>
    <t>El profesional especializado y universitarios efectuan acompañamiento al supervisor asignado, eleva recomendaciones de rigor tecnico y administrativo en conocimiento del subdirector para la toma de decisiones, se efectua revisión de informes y se efectua revision y actualizacion al secop y a la plataforma interna de superviones</t>
  </si>
  <si>
    <t>El profesional Especializado y universitarios revisan informe emitido por control interno a la gestión y se realiza de baja la correspondencia no atendida para la atención oportuna de forma mensual, se efectua manejo de plataforma de atención de los PQR constantemente.</t>
  </si>
  <si>
    <t>Posibilidad de Perdida reputacional y/o economica por el Incumplimiento en el seguimiento de la totalidad de Expedientes objetos de visita técnica.</t>
  </si>
  <si>
    <t>Posibilidad de Perdida reputacional y/o economica por el Incumplimiento en los tiempos establecidos en los procedimientos y la normatividad vigente</t>
  </si>
  <si>
    <t>Posibilidad de Perdida reputacional y/o economica por la dificultad  realizar los operativos de control</t>
  </si>
  <si>
    <t>Posibilidad de Perdida reputacional y/o economica por la dificultad de realizar los operativos de control</t>
  </si>
  <si>
    <t>Posibilidad de Perdida reputacional y/o economica por la Imposibilidad de hacer seguimiento a los procesos sancionatorios</t>
  </si>
  <si>
    <t xml:space="preserve">Perdidas economicas o de imagen corporativa por la Inadecuada aplicación de los procedimientos y trámites </t>
  </si>
  <si>
    <t>Posibilidad de perdidas economicas y/o reputacionales por la alteración y/o perdida de la información contenida en los expedientes físicos de la Corporación.</t>
  </si>
  <si>
    <t xml:space="preserve">Posibilidad de perdida de imagen reputacional y/o perdidas economicas por el Incumplimiento al realizar evaluaciones a campo, lo que limita la realizaciòn efectiva de  los proyectos de inversión </t>
  </si>
  <si>
    <t>Perdidas economicas o de imagen por PQR sin respuesta oportuna</t>
  </si>
  <si>
    <t>Perdida de imagen corporativa por la falta de cumplimiento de las metas proyectadas por la Subdirección.</t>
  </si>
  <si>
    <t>Falta de exigencia a los contratistas de servicios y de obra por el incumplimiento del manual de supervision control de algunos funcionarios para presentación de los informes en los tiempos establecidos y sobrecarga laboral.</t>
  </si>
  <si>
    <t>Desconocimiento del funcionario o contratista</t>
  </si>
  <si>
    <t>Descuido de funcionario o contratista</t>
  </si>
  <si>
    <t>Perdida de imagen corporativa por perdida de la confidencialidad, disponibilidad e integridad del activo de información</t>
  </si>
  <si>
    <t>Usuarios, productos practicas</t>
  </si>
  <si>
    <t>Exceso de carga laboral</t>
  </si>
  <si>
    <t>no cumplimiento de tiempos</t>
  </si>
  <si>
    <t>falta de vehiculos</t>
  </si>
  <si>
    <t>Posibilidad de perdida de imagen institucional y/o perdidas economicas por no tramitar  oportunamente  las solicitudes y PQRs, al poderse realizar visitas</t>
  </si>
  <si>
    <t>Perdidas economicas por Demanda debido solicitudes no resueltas</t>
  </si>
  <si>
    <t>sobrecarga laboral</t>
  </si>
  <si>
    <t xml:space="preserve">Afectacion a la imagen corporativa por el Uso indebido de los recursos naturales </t>
  </si>
  <si>
    <t xml:space="preserve">Afectacion a la imagen corporativa por la Afectación a los recursos naturales </t>
  </si>
  <si>
    <t>Perdidas economicas por la Carencia de pruebas de laboratorios de suelos, aguas, de concretos y demás aspectos técnicos para la verificación del cumplimiento de las especificaciones técnicas de las obras.  Comunicaciòn deficiente entre funcionarios y contratistas.</t>
  </si>
  <si>
    <t>Perdida de imagen por Reestruraciòn del cronograma, y por ende atraso en el cumplimiento de compromisos con la comunidad. Falta de entrega oportuna de insumos a las comunidades</t>
  </si>
  <si>
    <t>Posibles perdidas economicas por la Demoras en Pagos y liquidación de proyectos.</t>
  </si>
  <si>
    <t>No elaborar seguimientos continuos, de los proyectos a realizar.</t>
  </si>
  <si>
    <t>Falta de seguimiento a contratos</t>
  </si>
  <si>
    <t>dificultad al subir documentos de contratacion</t>
  </si>
  <si>
    <t>Recepción de solicitudes telefonicas y/o verbales de usurios internos y externos</t>
  </si>
  <si>
    <t>Posibilidad de Detrimento economico por la Perdida parcial o total de las obras (inversiones)</t>
  </si>
  <si>
    <t>Posibilidad de Perdidas economicas por la Falta de continuidad en los proyectos establecidos</t>
  </si>
  <si>
    <t>Posibilidad de Afectación de imagen corporativa por Insumos entregados extemporáneamente</t>
  </si>
  <si>
    <t>Posibles Perdidas economicas por el Atraso en el cronograma de cumplimiento de las metas</t>
  </si>
  <si>
    <t>Posibilidad de Perdidas economicas por el Incumplimiento de las especificaciones técnicas de obras y proyectos</t>
  </si>
  <si>
    <t>Posibilidad de Perdidas economicas y/o reputacional por No poder atender oportunamente las solicitudes y cumplimiento de seguimiento a la misiòn, especialmente con inversiones ambientales.</t>
  </si>
  <si>
    <t>Posibilidad de pérdida reputacional por Congestión e incumplimiento con el cronograma establecido para las licitaciones públicas</t>
  </si>
  <si>
    <t>Falta de entrega oportuna de documentacion contractual</t>
  </si>
  <si>
    <t>Perdida de imagen reputacional por demoras debido a ejecucion Saldos expirados</t>
  </si>
  <si>
    <t>Falta de disponibilidad de vehiculos para la realizacion de salidas a campo,   Falta de compromiso y  control de algunos funcionarios para presentación de los informes en los tiempos establecidos y sobrecarga laboral.
Apoyo insuficiente de transporte y falta de personal asignado  para realizar evaluación y misión de conceptos técnicos para proyectos de Inversión. 
Problemas de orden público y estado de las vías secundarias y terciarias para acceder a los sitios objeto de visita.</t>
  </si>
  <si>
    <t>Perdida de imagen reputacional por Incumplimiento del contratista al cronograma del proyecto, e inconformidad de la comunidad,</t>
  </si>
  <si>
    <t>Perdida economica por posibles Demanda por solicitudes no resueltas</t>
  </si>
  <si>
    <t>Perdida de imagen reputacional por los Procesos licitatorios desiertos y perdidas economicas por posibles demandas</t>
  </si>
  <si>
    <t>El subdirector o el jefe de oficina Prioriza expedientes para realizar el seguimiento ambiental</t>
  </si>
  <si>
    <t xml:space="preserve">La oficina TIC establece Alarmas del software de Autorizaciones Ambientales, el jefe de oficina y/o subdirector hace reuniones semanales del equipo de trabajo y analizaposible redistribución de cargas </t>
  </si>
  <si>
    <t>Jefe de oficina y/o subdirector solicita Reprogramación de vehiculos y funcionarios en el menor tiempo posible</t>
  </si>
  <si>
    <t xml:space="preserve">Subdirector Solicita apoyo a los otros procesos </t>
  </si>
  <si>
    <t>Estudio de los procedimientos en equipos de trabajo. Solicitud capacitación (inducción) a gestion de talento humano.</t>
  </si>
  <si>
    <t>Responsable de archivo aplica circular No. 013 de fecha 30 de marzo de 2019.</t>
  </si>
  <si>
    <t>SAF y subdireccion hacen programación eficaz de vehiculos y funcionarios, el funcionario que sale a comision diligencia formato de planeacion semanal de vehiculo, EDL relacionado con cumplimientos a la meta proyectada.</t>
  </si>
  <si>
    <t xml:space="preserve">Comité directivo hace analisis de PQR verificando pendientes de respuesta </t>
  </si>
  <si>
    <t>Equipo que hace estudios previos determina la necesidad de interventoria de la obra de acuerdo a normatividad existente</t>
  </si>
  <si>
    <t>Equipo que hace estudios previos determina la necesidad de interventoria de la obra de acuerdo a normatividad existente. Supervisor da cumplimiento a manual de supervision.</t>
  </si>
  <si>
    <t>Supervisor da cumplimiento a manual de supervision.</t>
  </si>
  <si>
    <t>Equipo estructurador de estudios previos requiere polizas de calidad y estabilidad de la obra. Ejecutor de la obra planifica obra en tiempos y actividades teniendo en cuenta periodos de lluvia</t>
  </si>
  <si>
    <t>Perdida economica por no llevar acabo las obras satisfatoriamente,  e incumpliento con los objetivos de la S.D.A.detrimento patrimonial</t>
  </si>
  <si>
    <t>Posibilidad de Perdida de imagen por el Incumplimiento a la respuesta de las solicitudes telefonicas y/o verbales</t>
  </si>
  <si>
    <t>Funcionarios de ventanilla unica realizan el Registro de peticiones o solicitudes verbales y/o telefonicas en ventanilla unica con asignacion de numero de registro en el sistema</t>
  </si>
  <si>
    <t>Subdirector Solicita apoyo a los otros procesos</t>
  </si>
  <si>
    <t>Desequilibrio de cargas laborales</t>
  </si>
  <si>
    <t>Daño a obras en construccion por fenomenos naturales y/o meteorologicos</t>
  </si>
  <si>
    <t>Personal no idoneo recibe solicitudes a usuarios</t>
  </si>
  <si>
    <t>declarar desierto procesos de contratación</t>
  </si>
  <si>
    <t>Priorizacion de presupuesto sin tener en cuenta continuidad de proyectos.</t>
  </si>
  <si>
    <t>Relacionamiento institucional</t>
  </si>
  <si>
    <t xml:space="preserve">Perdida de imagen reputacional por la Emisión una información inconsistente. </t>
  </si>
  <si>
    <t>falta de verificacion de la fuente</t>
  </si>
  <si>
    <t>Falta de etica profesional al no verificar las fuentes de información</t>
  </si>
  <si>
    <t>Dificultad en la ubicación de los destinatarios que residen en zonas veredales lejanas al casco urbano.  
Errores en el proceso de notificación de actos administrativo.                                                                                                                                                                                                                                                                                                                                                                                                                    Demora entrega de certificaciones del proceso de notificación por parte de la empresa prestadora del servicio postal 472</t>
  </si>
  <si>
    <t>Jefe Oficina asesora hace Revisión y visto bueno de aprobación</t>
  </si>
  <si>
    <t>Perdida de imagen reputacional por que todos los públicos de interés no reciban el mensaje</t>
  </si>
  <si>
    <t>Fallas tecnologicas</t>
  </si>
  <si>
    <t>Fallas en el sistema tecnológico</t>
  </si>
  <si>
    <t>Perdida de imagen reputacional por no tener la cubertura y por lo tanto no llegue la informaciòn a grupos de interés</t>
  </si>
  <si>
    <t>Envio de la información a jefe de oficina asesora</t>
  </si>
  <si>
    <t>Gestión Financiera</t>
  </si>
  <si>
    <t>Bancos no entregan oportunamente extractos</t>
  </si>
  <si>
    <t>Perdida economicas por posibles sobregiros por la demora en la entrega de las conciliaciones</t>
  </si>
  <si>
    <t>El contador hace relación de las conciliaciones elaboradas y pendientes.</t>
  </si>
  <si>
    <t>Posibilidad de Perdida economica por demora en la entrega de las conciliaciones al no contar con información contable conciliada para toma de decisiones</t>
  </si>
  <si>
    <t>Recibo de cuentas con requisitos parciales</t>
  </si>
  <si>
    <t>Perdida economica por posibles demandas o sanciones de entes de control</t>
  </si>
  <si>
    <t>Funcionario de revision de cuentas No recibe los documentos soportes para el trámite si estan incompletos o presentan inconsistencias.</t>
  </si>
  <si>
    <t>Gestión Administrativa</t>
  </si>
  <si>
    <t>desconocimiento de procedimiento de funcionario</t>
  </si>
  <si>
    <t>Posibilidad perdidas economicas por trámitar cuentas sin lleno de requisitos</t>
  </si>
  <si>
    <t>perdida de imagen reputacional por el Incumplimiento de Acuerdos del Archivo General de la Nación. Problemas relacionados con devoluciones de correspondencia, gastos en envío de correo certificado, demora en los trámites ante la Ley.</t>
  </si>
  <si>
    <t>Funcionario de ventanilla ejecuta Lista de chequeo para recepción de Documentos</t>
  </si>
  <si>
    <t>Alta rotación del personal de ventanilla</t>
  </si>
  <si>
    <t xml:space="preserve">Perdidas economicas por demandas por Vencimiento de términos legales para peticiones. </t>
  </si>
  <si>
    <t>Posibilidad de perdidas economicas al No distribuir la correspondencia en la Corporación siguiendo los términos correspondientes.</t>
  </si>
  <si>
    <t>Profesional especializado revisa que Personal de ventanilla Elabore planillas de Control de entrega de Correspondencia</t>
  </si>
  <si>
    <t>Posibilidad de perdidas económicas y de imagen corporativa por la emision de fallos desfavorables a los intereses de la Corporación.</t>
  </si>
  <si>
    <t>Inefectividad en el cumplimiento de las funciones legales de la Corporación</t>
  </si>
  <si>
    <t>Deficiencia en la defensa juridica de la Corporación</t>
  </si>
  <si>
    <t>Perdidas económicas y de imagen Corporativa por fallos debido a la deficiencia en la defensa juridica de la Corporación.</t>
  </si>
  <si>
    <t>Abogados aplican politica de prevencion de daño antijuridico.</t>
  </si>
  <si>
    <t>Gestión Judicial</t>
  </si>
  <si>
    <t>Posibilidad de Perdida reputacional por la adopción de deciciones fuera de términos legales</t>
  </si>
  <si>
    <t>Volumen de expedientes</t>
  </si>
  <si>
    <t>Cantidad de expedientes asignado a cada abogado superior a la capacidad laboral</t>
  </si>
  <si>
    <t>Perdida reputacional por la inefectividad del cumplimiento del deber misional Corporativo</t>
  </si>
  <si>
    <t>El profesional especializado reparte expedientes de manera equitativa. Implementación de estrategia de descongestión</t>
  </si>
  <si>
    <t xml:space="preserve">Deficiencia en el proceso de notificación  de actos administrativos  </t>
  </si>
  <si>
    <t xml:space="preserve">Posibilidad de Perdidas economicas demandas por Causales de revocatoria por indebida notificación  y violación al debido proceso </t>
  </si>
  <si>
    <t>Perdidas economicas por demandas debido a la vulneración al derecho de defensa de los investigados.</t>
  </si>
  <si>
    <t>Profesional especializado lleva control de terminos de notificaciones</t>
  </si>
  <si>
    <t xml:space="preserve">Deficiencia en el proceso de ejecutoria de actos administrativos  </t>
  </si>
  <si>
    <t>Número de expedientes asignados a cada abogado superior a la capacidad laboral</t>
  </si>
  <si>
    <t xml:space="preserve">Alto número de expedientes en etapa de seguimiento </t>
  </si>
  <si>
    <t>Posibilidad de perdida economica por Prescripción  de obligaciones pecuniarias.</t>
  </si>
  <si>
    <t>Posibilidad de perdida económica por la Falta de un seguimiento efectivo a los diferentes proyectos permisionados</t>
  </si>
  <si>
    <t>Posibilidad de perdidas economicas derivadas de demandas por la falta de realización de todas las fases de los procesos contractuales</t>
  </si>
  <si>
    <t>Posibilidad de perdidas economicas por el incumplimiento del contrato</t>
  </si>
  <si>
    <t xml:space="preserve">Posibilidad de perdidas economicas por sanciones originadas por Contratos sin liquidar </t>
  </si>
  <si>
    <t>Posibilidad de perdidas economicas por el Incumplimiento de requisitos legales en el sistema de gestión de Calidad y sistema de Gestión Ambiental aplicables a la entidad, que genere sanciones legales por plimiento, hallazgos de auditoría y entes de control.</t>
  </si>
  <si>
    <t xml:space="preserve">Perdida economica por la Imposibilidad en la recuperación de cartera </t>
  </si>
  <si>
    <t>Posibilidad de perdida reputacional por la Adopción de decisiones fuera de términos legales.</t>
  </si>
  <si>
    <t>Perdida de imagen corporativa por la Inefectividad del cumplimiento del deber misional de la corporación</t>
  </si>
  <si>
    <t xml:space="preserve">Afectación a la imagen de la entidad </t>
  </si>
  <si>
    <t>Perdidas economicas por demandas</t>
  </si>
  <si>
    <t>Perdidas economicas por incumplimientos contractuales</t>
  </si>
  <si>
    <t xml:space="preserve">Perdidas economicas por Sanciones y hallazgos de tipo fiscal </t>
  </si>
  <si>
    <t>Posibilidad de Perdida de imagen corporativa por la Deficiencias en la deteccion y control del producto no conforme</t>
  </si>
  <si>
    <t xml:space="preserve">Actualizar el normograma de la Entidad.con el reporte que envien los lideres de los procesos </t>
  </si>
  <si>
    <t>Fallas en el recurso humano o falta de personal para dar tramite a la cantidad de expediente que reposan en la dependencia.</t>
  </si>
  <si>
    <t xml:space="preserve">Perdidas economicas derivados de demandas por Emitir actos administrativos contrarios a la ley </t>
  </si>
  <si>
    <t>Subdirector implementa politica de daño antijuridico</t>
  </si>
  <si>
    <t>Subdirector implementa estrategia de descongestión</t>
  </si>
  <si>
    <t>Jefe proceso de gestión de contratación verifica cumplimiento de todas las fases del proceso contractual</t>
  </si>
  <si>
    <t>Equipo evaluador verifica existencia de polizas.</t>
  </si>
  <si>
    <t>Oficina asesora gestion institucional TIC y Control interno a la Gestion monitorean software de supervision</t>
  </si>
  <si>
    <t>Profesional especializado de gestion judicial entrega normograma semestralmente a sistema de gestión para revision y publicación</t>
  </si>
  <si>
    <t>Gestión  Financiera</t>
  </si>
  <si>
    <t>Posibilidad de detrimento economico por demora en la gestión de cobro.</t>
  </si>
  <si>
    <t>demora en el cobro</t>
  </si>
  <si>
    <t xml:space="preserve">detrimento economico de la Corporación por bajo rendimiento en la gestión de cobro                    </t>
  </si>
  <si>
    <t>El contador hace cruce de informacion entre dependencias (Juridica, SAF )</t>
  </si>
  <si>
    <t>Posibilidad de perdidas ecoomicas por Bajos recaudos y/o Mora en el pago por parte de los usuarios</t>
  </si>
  <si>
    <t xml:space="preserve">Perdidas economicas por la disminución Ingresos           </t>
  </si>
  <si>
    <t>Profesional universitario del proceso hace entrega de causaciones de deudas de Contabilidad a Gestión de cobro para primer cobro.</t>
  </si>
  <si>
    <t>Posibilidad de detrimento de la imagen corporativa por Informes deficientes que afectan la veracidad de la  contabilidad pública y los reportes al boletín de morosos</t>
  </si>
  <si>
    <t>Falta de seguimeinto a pagos acordados</t>
  </si>
  <si>
    <t>Perdida de imagen corporativa por generacion de Estados Financieros y Boletín de Deudores Morsos Inconsistentes</t>
  </si>
  <si>
    <t>Posibilidad de perdida economica por bajo rendimiento en la gestión de cobro a deudores y pérdida de fuerza ejecutoria</t>
  </si>
  <si>
    <t>Colocación de Inversiones</t>
  </si>
  <si>
    <t xml:space="preserve">Posibilidad de perdida economica por la Perdida de rentabilidad, seguridad y/o liquidez de los titulos valores </t>
  </si>
  <si>
    <t xml:space="preserve">Perdida Economica por disminución Ingresos           </t>
  </si>
  <si>
    <t>Perdida economica por disminución de Rentabilidad en la colocación de los excedentes de flujo de caja en titulos valores. (perdida de seguridad y liquidez)</t>
  </si>
  <si>
    <t>El profesional universitario a partir del informes mensual de Acuerdos de Pago genera y envia Oficios de cobro por incumplimiento de acuerdos de pago</t>
  </si>
  <si>
    <t>El contador Actualiza permanentemente el programa de cuentas por cobrar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</si>
</sst>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scheme val="minor"/>
    </font>
    <font>
      <sz val="11"/>
      <color rgb="FFFF0000"/>
      <name val="Calibri"/>
      <family val="2"/>
      <scheme val="minor"/>
    </font>
    <font>
      <sz val="11"/>
      <color theme="0"/>
      <name val="Calibri"/>
      <family val="2"/>
      <scheme val="minor"/>
    </font>
    <font>
      <sz val="12"/>
      <color theme="1"/>
      <name val="Calibri"/>
      <family val="2"/>
      <scheme val="minor"/>
    </font>
    <font>
      <b/>
      <sz val="11"/>
      <color theme="1"/>
      <name val="Arial Narrow"/>
      <family val="2"/>
    </font>
    <font>
      <sz val="11"/>
      <color theme="1"/>
      <name val="Arial"/>
      <family val="2"/>
    </font>
    <font>
      <b/>
      <sz val="11"/>
      <color theme="1"/>
      <name val="Arial"/>
      <family val="2"/>
    </font>
    <font>
      <sz val="9"/>
      <color indexed="81"/>
      <name val="Tahoma"/>
      <family val="2"/>
    </font>
    <font>
      <b/>
      <sz val="9"/>
      <color indexed="81"/>
      <name val="Tahoma"/>
      <family val="2"/>
    </font>
    <font>
      <b/>
      <sz val="18"/>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name val="Calibri"/>
      <family val="2"/>
      <scheme val="minor"/>
    </font>
    <font>
      <b/>
      <sz val="26"/>
      <color theme="1"/>
      <name val="Arial Narrow"/>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6"/>
      <color rgb="FF000000"/>
      <name val="Arial Narrow"/>
      <family val="2"/>
    </font>
    <font>
      <sz val="16"/>
      <color rgb="FFFF0000"/>
      <name val="Arial Narrow"/>
      <family val="2"/>
    </font>
    <font>
      <sz val="16"/>
      <color rgb="FFFF0000"/>
      <name val="Calibri"/>
      <family val="2"/>
      <scheme val="minor"/>
    </font>
    <font>
      <sz val="11"/>
      <color rgb="FF030303"/>
      <name val="Arial"/>
      <family val="2"/>
    </font>
    <font>
      <sz val="16"/>
      <color theme="1"/>
      <name val="Calibri"/>
      <family val="2"/>
      <scheme val="minor"/>
    </font>
    <font>
      <sz val="28"/>
      <color theme="1"/>
      <name val="Calibri"/>
      <family val="2"/>
      <scheme val="minor"/>
    </font>
    <font>
      <b/>
      <sz val="28"/>
      <color rgb="FF000000"/>
      <name val="Calibri"/>
      <family val="2"/>
    </font>
    <font>
      <b/>
      <sz val="40"/>
      <color rgb="FF000000"/>
      <name val="Calibri"/>
      <family val="2"/>
    </font>
    <font>
      <b/>
      <sz val="36"/>
      <color rgb="FF000000"/>
      <name val="Calibri"/>
      <family val="2"/>
    </font>
    <font>
      <b/>
      <sz val="22"/>
      <color theme="1"/>
      <name val="Arial Narrow"/>
      <family val="2"/>
    </font>
    <font>
      <b/>
      <sz val="14"/>
      <color rgb="FF000000"/>
      <name val="Arial Narrow"/>
      <family val="2"/>
    </font>
    <font>
      <sz val="10"/>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6"/>
      <color theme="1"/>
      <name val="Arial"/>
      <family val="2"/>
    </font>
    <font>
      <b/>
      <sz val="11"/>
      <color rgb="FFFF0000"/>
      <name val="Calibri"/>
      <family val="2"/>
      <scheme val="minor"/>
    </font>
    <font>
      <b/>
      <sz val="11"/>
      <color theme="1"/>
      <name val="Calibri"/>
      <family val="2"/>
      <scheme val="minor"/>
    </font>
    <font>
      <sz val="10"/>
      <color rgb="FF000000"/>
      <name val="Arial Narrow"/>
      <family val="2"/>
    </font>
    <font>
      <sz val="9"/>
      <color rgb="FF000000"/>
      <name val="Arial Narrow"/>
      <family val="2"/>
    </font>
    <font>
      <b/>
      <sz val="11"/>
      <color rgb="FF000000"/>
      <name val="Arial Narrow"/>
      <family val="2"/>
    </font>
    <font>
      <b/>
      <sz val="11"/>
      <color rgb="FFFFFFFF"/>
      <name val="Arial Narrow"/>
      <family val="2"/>
    </font>
    <font>
      <sz val="11"/>
      <name val="Arial"/>
      <family val="2"/>
    </font>
    <font>
      <sz val="10"/>
      <name val="Arial"/>
      <family val="2"/>
    </font>
    <font>
      <b/>
      <sz val="24"/>
      <color theme="1"/>
      <name val="Arial"/>
      <family val="2"/>
    </font>
    <font>
      <sz val="20"/>
      <color theme="1"/>
      <name val="Calibri"/>
      <family val="2"/>
      <scheme val="minor"/>
    </font>
    <font>
      <sz val="8"/>
      <color indexed="81"/>
      <name val="Tahoma"/>
      <family val="2"/>
    </font>
    <font>
      <b/>
      <sz val="8"/>
      <color indexed="81"/>
      <name val="Tahoma"/>
      <family val="2"/>
    </font>
    <font>
      <sz val="11"/>
      <color theme="1"/>
      <name val="Calibri"/>
      <family val="2"/>
      <scheme val="minor"/>
    </font>
    <font>
      <sz val="11"/>
      <color rgb="FF000000"/>
      <name val="Calibri"/>
      <family val="2"/>
      <scheme val="minor"/>
    </font>
    <font>
      <sz val="9"/>
      <color theme="1"/>
      <name val="Arial"/>
      <family val="2"/>
    </font>
    <font>
      <sz val="10"/>
      <color theme="1" tint="4.9989318521683403E-2"/>
      <name val="Arial"/>
      <family val="2"/>
    </font>
    <font>
      <sz val="8"/>
      <color theme="1" tint="4.9989318521683403E-2"/>
      <name val="Arial"/>
      <family val="2"/>
    </font>
    <font>
      <sz val="8"/>
      <name val="Arial"/>
      <family val="2"/>
    </font>
    <font>
      <sz val="10"/>
      <color theme="1"/>
      <name val="Arial"/>
      <family val="2"/>
    </font>
    <font>
      <sz val="9"/>
      <name val="Arial"/>
      <family val="2"/>
    </font>
    <font>
      <sz val="9"/>
      <color theme="1" tint="4.9989318521683403E-2"/>
      <name val="Arial"/>
      <family val="2"/>
    </font>
    <font>
      <sz val="10"/>
      <color indexed="8"/>
      <name val="Arial"/>
      <family val="2"/>
    </font>
    <font>
      <sz val="8"/>
      <color indexed="8"/>
      <name val="Arial"/>
      <family val="2"/>
    </font>
    <font>
      <sz val="10"/>
      <color rgb="FF000000"/>
      <name val="Arial"/>
      <family val="2"/>
    </font>
    <font>
      <sz val="10"/>
      <color rgb="FF0D0D0D"/>
      <name val="Arial"/>
      <family val="2"/>
    </font>
    <font>
      <sz val="11"/>
      <color rgb="FF000000"/>
      <name val="Arial"/>
      <family val="2"/>
    </font>
  </fonts>
  <fills count="28">
    <fill>
      <patternFill patternType="none"/>
    </fill>
    <fill>
      <patternFill patternType="gray125"/>
    </fill>
    <fill>
      <patternFill patternType="solid">
        <fgColor theme="8"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EFDFFD"/>
        <bgColor indexed="64"/>
      </patternFill>
    </fill>
    <fill>
      <patternFill patternType="solid">
        <fgColor theme="0"/>
        <bgColor indexed="64"/>
      </patternFill>
    </fill>
    <fill>
      <patternFill patternType="solid">
        <fgColor rgb="FFBFBFBF"/>
        <bgColor indexed="64"/>
      </patternFill>
    </fill>
    <fill>
      <patternFill patternType="solid">
        <fgColor rgb="FFFFFF66"/>
        <bgColor indexed="64"/>
      </patternFill>
    </fill>
    <fill>
      <patternFill patternType="solid">
        <fgColor rgb="FFFF0000"/>
        <bgColor indexed="64"/>
      </patternFill>
    </fill>
    <fill>
      <patternFill patternType="solid">
        <fgColor rgb="FFF9C3D4"/>
        <bgColor indexed="64"/>
      </patternFill>
    </fill>
    <fill>
      <patternFill patternType="solid">
        <fgColor rgb="FFC00000"/>
        <bgColor indexed="64"/>
      </patternFill>
    </fill>
    <fill>
      <patternFill patternType="solid">
        <fgColor rgb="FFE26B0A"/>
        <bgColor indexed="64"/>
      </patternFill>
    </fill>
    <fill>
      <patternFill patternType="solid">
        <fgColor rgb="FFFFFF00"/>
        <bgColor indexed="64"/>
      </patternFill>
    </fill>
    <fill>
      <patternFill patternType="solid">
        <fgColor rgb="FFD9D9D9"/>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AF4FE"/>
        <bgColor indexed="64"/>
      </patternFill>
    </fill>
    <fill>
      <patternFill patternType="solid">
        <fgColor rgb="FFFEFFD1"/>
        <bgColor indexed="64"/>
      </patternFill>
    </fill>
    <fill>
      <patternFill patternType="solid">
        <fgColor rgb="FFEED2FE"/>
        <bgColor indexed="64"/>
      </patternFill>
    </fill>
    <fill>
      <patternFill patternType="solid">
        <fgColor rgb="FFFEE4CA"/>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C6E0B4"/>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top/>
      <bottom/>
      <diagonal/>
    </border>
    <border>
      <left/>
      <right style="medium">
        <color theme="0"/>
      </right>
      <top style="medium">
        <color theme="0"/>
      </top>
      <bottom/>
      <diagonal/>
    </border>
    <border>
      <left/>
      <right/>
      <top style="medium">
        <color theme="0"/>
      </top>
      <bottom/>
      <diagonal/>
    </border>
    <border>
      <left style="medium">
        <color theme="0"/>
      </left>
      <right/>
      <top style="medium">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3">
    <xf numFmtId="0" fontId="0" fillId="0" borderId="0"/>
    <xf numFmtId="9" fontId="51" fillId="0" borderId="0" applyFont="0" applyFill="0" applyBorder="0" applyAlignment="0" applyProtection="0"/>
    <xf numFmtId="9" fontId="51" fillId="0" borderId="0" applyFont="0" applyFill="0" applyBorder="0" applyAlignment="0" applyProtection="0"/>
  </cellStyleXfs>
  <cellXfs count="514">
    <xf numFmtId="0" fontId="0" fillId="0" borderId="0" xfId="0"/>
    <xf numFmtId="0" fontId="0" fillId="9" borderId="0" xfId="0" applyFill="1"/>
    <xf numFmtId="0" fontId="10" fillId="0" borderId="0" xfId="0" applyFont="1" applyAlignment="1">
      <alignment horizontal="center" vertical="center" wrapText="1"/>
    </xf>
    <xf numFmtId="0" fontId="11" fillId="10" borderId="0" xfId="0" applyFont="1" applyFill="1" applyAlignment="1">
      <alignment horizontal="center" vertical="center" wrapText="1" readingOrder="1"/>
    </xf>
    <xf numFmtId="0" fontId="12" fillId="5" borderId="8" xfId="0" applyFont="1" applyFill="1" applyBorder="1" applyAlignment="1">
      <alignment horizontal="center" vertical="center" wrapText="1" readingOrder="1"/>
    </xf>
    <xf numFmtId="0" fontId="12" fillId="0" borderId="8" xfId="0" applyFont="1" applyBorder="1" applyAlignment="1">
      <alignment horizontal="justify" vertical="center" wrapText="1" readingOrder="1"/>
    </xf>
    <xf numFmtId="9" fontId="12" fillId="0" borderId="8" xfId="0" applyNumberFormat="1" applyFont="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0" borderId="9" xfId="0" applyFont="1" applyBorder="1" applyAlignment="1">
      <alignment horizontal="justify" vertical="center" wrapText="1" readingOrder="1"/>
    </xf>
    <xf numFmtId="9" fontId="12" fillId="0" borderId="9" xfId="0" applyNumberFormat="1" applyFont="1" applyBorder="1" applyAlignment="1">
      <alignment horizontal="center" vertical="center" wrapText="1" readingOrder="1"/>
    </xf>
    <xf numFmtId="0" fontId="12" fillId="11" borderId="9" xfId="0" applyFont="1" applyFill="1" applyBorder="1" applyAlignment="1">
      <alignment horizontal="center" vertical="center" wrapText="1" readingOrder="1"/>
    </xf>
    <xf numFmtId="0" fontId="12" fillId="6" borderId="9" xfId="0" applyFont="1" applyFill="1" applyBorder="1" applyAlignment="1">
      <alignment horizontal="center" vertical="center" wrapText="1" readingOrder="1"/>
    </xf>
    <xf numFmtId="0" fontId="13" fillId="12" borderId="9" xfId="0" applyFont="1" applyFill="1" applyBorder="1" applyAlignment="1">
      <alignment horizontal="center" vertical="center" wrapText="1" readingOrder="1"/>
    </xf>
    <xf numFmtId="0" fontId="14" fillId="9" borderId="0" xfId="0" applyFont="1" applyFill="1"/>
    <xf numFmtId="0" fontId="4" fillId="9" borderId="0" xfId="0" applyFont="1" applyFill="1" applyAlignment="1">
      <alignment horizontal="left" vertical="center"/>
    </xf>
    <xf numFmtId="0" fontId="16" fillId="9" borderId="0" xfId="0" applyFont="1" applyFill="1" applyAlignment="1">
      <alignment horizontal="center" vertical="center" wrapText="1"/>
    </xf>
    <xf numFmtId="0" fontId="17" fillId="10" borderId="0" xfId="0" applyFont="1" applyFill="1" applyAlignment="1">
      <alignment horizontal="center" vertical="center" wrapText="1" readingOrder="1"/>
    </xf>
    <xf numFmtId="0" fontId="2" fillId="9" borderId="0" xfId="0" applyFont="1" applyFill="1"/>
    <xf numFmtId="0" fontId="18" fillId="5" borderId="8" xfId="0" applyFont="1" applyFill="1" applyBorder="1" applyAlignment="1">
      <alignment horizontal="center" vertical="center" wrapText="1" readingOrder="1"/>
    </xf>
    <xf numFmtId="0" fontId="18" fillId="0" borderId="8" xfId="0" applyFont="1" applyBorder="1" applyAlignment="1">
      <alignment horizontal="center" vertical="center" wrapText="1" readingOrder="1"/>
    </xf>
    <xf numFmtId="0" fontId="18" fillId="0" borderId="8" xfId="0" applyFont="1" applyBorder="1" applyAlignment="1">
      <alignment horizontal="justify" vertical="center" wrapText="1" readingOrder="1"/>
    </xf>
    <xf numFmtId="0" fontId="18" fillId="3" borderId="9" xfId="0" applyFont="1" applyFill="1" applyBorder="1" applyAlignment="1">
      <alignment horizontal="center" vertical="center" wrapText="1" readingOrder="1"/>
    </xf>
    <xf numFmtId="0" fontId="18" fillId="0" borderId="9" xfId="0" applyFont="1" applyBorder="1" applyAlignment="1">
      <alignment horizontal="center" vertical="center" wrapText="1" readingOrder="1"/>
    </xf>
    <xf numFmtId="0" fontId="18" fillId="0" borderId="9" xfId="0" applyFont="1" applyBorder="1" applyAlignment="1">
      <alignment horizontal="justify" vertical="center" wrapText="1" readingOrder="1"/>
    </xf>
    <xf numFmtId="0" fontId="18" fillId="11" borderId="9" xfId="0" applyFont="1" applyFill="1" applyBorder="1" applyAlignment="1">
      <alignment horizontal="center" vertical="center" wrapText="1" readingOrder="1"/>
    </xf>
    <xf numFmtId="0" fontId="18" fillId="6" borderId="9" xfId="0" applyFont="1" applyFill="1" applyBorder="1" applyAlignment="1">
      <alignment horizontal="center" vertical="center" wrapText="1" readingOrder="1"/>
    </xf>
    <xf numFmtId="0" fontId="19" fillId="12" borderId="9" xfId="0" applyFont="1" applyFill="1" applyBorder="1" applyAlignment="1">
      <alignment horizontal="center" vertical="center" wrapText="1" readingOrder="1"/>
    </xf>
    <xf numFmtId="0" fontId="20" fillId="9" borderId="0" xfId="0" applyFont="1" applyFill="1" applyBorder="1" applyAlignment="1">
      <alignment horizontal="justify" vertical="center" wrapText="1" readingOrder="1"/>
    </xf>
    <xf numFmtId="0" fontId="4" fillId="9" borderId="0" xfId="0" applyFont="1" applyFill="1" applyAlignment="1">
      <alignment vertical="center"/>
    </xf>
    <xf numFmtId="0" fontId="2" fillId="0" borderId="0" xfId="0" applyFont="1"/>
    <xf numFmtId="0" fontId="20" fillId="0" borderId="0" xfId="0" applyFont="1" applyBorder="1" applyAlignment="1">
      <alignment horizontal="justify" vertical="center" wrapText="1" readingOrder="1"/>
    </xf>
    <xf numFmtId="0" fontId="21" fillId="0" borderId="0" xfId="0" applyFont="1" applyFill="1" applyAlignment="1">
      <alignment vertical="center"/>
    </xf>
    <xf numFmtId="0" fontId="22" fillId="0" borderId="0" xfId="0" applyFont="1" applyFill="1"/>
    <xf numFmtId="0" fontId="1" fillId="0" borderId="0" xfId="0" applyFont="1"/>
    <xf numFmtId="0" fontId="23" fillId="0" borderId="0" xfId="0" applyFont="1"/>
    <xf numFmtId="0" fontId="14" fillId="0" borderId="0" xfId="0" applyFont="1"/>
    <xf numFmtId="0" fontId="24" fillId="9" borderId="0" xfId="0" applyFont="1" applyFill="1" applyAlignment="1">
      <alignment vertical="center"/>
    </xf>
    <xf numFmtId="0" fontId="31" fillId="9" borderId="0" xfId="0" applyFont="1" applyFill="1"/>
    <xf numFmtId="0" fontId="3" fillId="9" borderId="0" xfId="0" applyFont="1" applyFill="1"/>
    <xf numFmtId="0" fontId="32" fillId="20" borderId="30" xfId="0" applyFont="1" applyFill="1" applyBorder="1" applyAlignment="1">
      <alignment horizontal="center" vertical="center" wrapText="1" readingOrder="1"/>
    </xf>
    <xf numFmtId="0" fontId="32" fillId="20" borderId="31" xfId="0" applyFont="1" applyFill="1" applyBorder="1" applyAlignment="1">
      <alignment horizontal="center" vertical="center" wrapText="1" readingOrder="1"/>
    </xf>
    <xf numFmtId="0" fontId="32" fillId="9" borderId="7" xfId="0" applyFont="1" applyFill="1" applyBorder="1" applyAlignment="1">
      <alignment horizontal="center" vertical="center" wrapText="1" readingOrder="1"/>
    </xf>
    <xf numFmtId="0" fontId="33" fillId="9" borderId="7" xfId="0" applyFont="1" applyFill="1" applyBorder="1" applyAlignment="1">
      <alignment horizontal="justify" vertical="center" wrapText="1" readingOrder="1"/>
    </xf>
    <xf numFmtId="9" fontId="32" fillId="9" borderId="33" xfId="0" applyNumberFormat="1"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3" fillId="9" borderId="1" xfId="0" applyFont="1" applyFill="1" applyBorder="1" applyAlignment="1">
      <alignment horizontal="justify" vertical="center" wrapText="1" readingOrder="1"/>
    </xf>
    <xf numFmtId="9" fontId="32" fillId="9" borderId="35" xfId="0" applyNumberFormat="1" applyFont="1" applyFill="1" applyBorder="1" applyAlignment="1">
      <alignment horizontal="center" vertical="center" wrapText="1" readingOrder="1"/>
    </xf>
    <xf numFmtId="0" fontId="33" fillId="9" borderId="35" xfId="0" applyFont="1" applyFill="1" applyBorder="1" applyAlignment="1">
      <alignment horizontal="center" vertical="center" wrapText="1" readingOrder="1"/>
    </xf>
    <xf numFmtId="0" fontId="32" fillId="9" borderId="37" xfId="0" applyFont="1" applyFill="1" applyBorder="1" applyAlignment="1">
      <alignment horizontal="center" vertical="center" wrapText="1" readingOrder="1"/>
    </xf>
    <xf numFmtId="0" fontId="33" fillId="9" borderId="37" xfId="0" applyFont="1" applyFill="1" applyBorder="1" applyAlignment="1">
      <alignment horizontal="justify" vertical="center" wrapText="1" readingOrder="1"/>
    </xf>
    <xf numFmtId="0" fontId="33" fillId="9" borderId="38" xfId="0" applyFont="1" applyFill="1" applyBorder="1" applyAlignment="1">
      <alignment horizontal="center" vertical="center" wrapText="1" readingOrder="1"/>
    </xf>
    <xf numFmtId="0" fontId="37" fillId="9" borderId="0" xfId="0" applyFont="1" applyFill="1"/>
    <xf numFmtId="0" fontId="0" fillId="0" borderId="0" xfId="0" applyAlignment="1"/>
    <xf numFmtId="0" fontId="39" fillId="16" borderId="1" xfId="0" applyFont="1" applyFill="1" applyBorder="1" applyAlignment="1"/>
    <xf numFmtId="0" fontId="39" fillId="25" borderId="1" xfId="0" applyFont="1" applyFill="1" applyBorder="1" applyAlignment="1"/>
    <xf numFmtId="0" fontId="0" fillId="25" borderId="1" xfId="0" applyFill="1" applyBorder="1" applyAlignment="1">
      <alignment vertical="center"/>
    </xf>
    <xf numFmtId="0" fontId="0" fillId="26" borderId="1" xfId="0" applyFill="1" applyBorder="1"/>
    <xf numFmtId="0" fontId="39" fillId="26" borderId="1" xfId="0" applyFont="1" applyFill="1" applyBorder="1"/>
    <xf numFmtId="0" fontId="0" fillId="26" borderId="1" xfId="0" applyFill="1" applyBorder="1" applyAlignment="1">
      <alignment wrapText="1"/>
    </xf>
    <xf numFmtId="0" fontId="0" fillId="25" borderId="1" xfId="0" applyFill="1" applyBorder="1" applyAlignment="1">
      <alignment vertical="center" wrapText="1"/>
    </xf>
    <xf numFmtId="0" fontId="39" fillId="25" borderId="1" xfId="0" applyFont="1" applyFill="1" applyBorder="1" applyAlignment="1">
      <alignment vertical="center" wrapText="1"/>
    </xf>
    <xf numFmtId="0" fontId="39" fillId="23" borderId="1" xfId="0" applyFont="1" applyFill="1" applyBorder="1"/>
    <xf numFmtId="0" fontId="0" fillId="23" borderId="1" xfId="0" applyFill="1" applyBorder="1"/>
    <xf numFmtId="0" fontId="0" fillId="25" borderId="1" xfId="0" applyFill="1" applyBorder="1" applyAlignment="1"/>
    <xf numFmtId="0" fontId="0" fillId="16" borderId="1" xfId="0" applyFill="1" applyBorder="1" applyAlignment="1">
      <alignment vertical="center"/>
    </xf>
    <xf numFmtId="0" fontId="42" fillId="0" borderId="1" xfId="0" applyFont="1" applyBorder="1" applyAlignment="1">
      <alignment horizontal="justify" vertical="center" readingOrder="1"/>
    </xf>
    <xf numFmtId="0" fontId="43" fillId="5" borderId="1" xfId="0" applyFont="1" applyFill="1" applyBorder="1" applyAlignment="1">
      <alignment horizontal="center" vertical="center" wrapText="1" readingOrder="1"/>
    </xf>
    <xf numFmtId="0" fontId="43" fillId="3" borderId="1" xfId="0" applyFont="1" applyFill="1" applyBorder="1" applyAlignment="1">
      <alignment horizontal="center" vertical="center" wrapText="1" readingOrder="1"/>
    </xf>
    <xf numFmtId="0" fontId="43" fillId="11" borderId="1" xfId="0" applyFont="1" applyFill="1" applyBorder="1" applyAlignment="1">
      <alignment horizontal="center" vertical="center" wrapText="1" readingOrder="1"/>
    </xf>
    <xf numFmtId="0" fontId="43" fillId="6" borderId="1" xfId="0" applyFont="1" applyFill="1" applyBorder="1" applyAlignment="1">
      <alignment horizontal="center" vertical="center" wrapText="1" readingOrder="1"/>
    </xf>
    <xf numFmtId="0" fontId="44" fillId="12" borderId="1" xfId="0" applyFont="1" applyFill="1" applyBorder="1" applyAlignment="1">
      <alignment horizontal="center" vertical="center" wrapText="1" readingOrder="1"/>
    </xf>
    <xf numFmtId="0" fontId="41" fillId="0" borderId="1" xfId="0" applyFont="1" applyBorder="1" applyAlignment="1">
      <alignment horizontal="left" vertical="center" wrapText="1" readingOrder="1"/>
    </xf>
    <xf numFmtId="0" fontId="40" fillId="0" borderId="1" xfId="0" applyFont="1" applyBorder="1" applyAlignment="1">
      <alignment horizontal="center"/>
    </xf>
    <xf numFmtId="3" fontId="48" fillId="9" borderId="0" xfId="0" applyNumberFormat="1" applyFont="1" applyFill="1" applyAlignment="1">
      <alignment horizontal="left"/>
    </xf>
    <xf numFmtId="0" fontId="20" fillId="9" borderId="0" xfId="0" applyFont="1" applyFill="1" applyBorder="1" applyAlignment="1">
      <alignment horizontal="right" vertical="center" wrapText="1" readingOrder="1"/>
    </xf>
    <xf numFmtId="0" fontId="48" fillId="9" borderId="0" xfId="0" applyFont="1" applyFill="1" applyAlignment="1">
      <alignment horizontal="left"/>
    </xf>
    <xf numFmtId="0" fontId="4" fillId="9" borderId="0" xfId="0" applyFont="1" applyFill="1" applyAlignment="1">
      <alignment horizontal="right" vertical="center"/>
    </xf>
    <xf numFmtId="0" fontId="52" fillId="27" borderId="1" xfId="0" applyFont="1" applyFill="1" applyBorder="1" applyAlignment="1">
      <alignment vertical="center" wrapText="1"/>
    </xf>
    <xf numFmtId="0" fontId="52" fillId="27" borderId="1" xfId="0" applyFont="1" applyFill="1" applyBorder="1" applyAlignment="1">
      <alignment vertical="center"/>
    </xf>
    <xf numFmtId="0" fontId="41" fillId="0" borderId="0" xfId="0" applyFont="1" applyFill="1" applyBorder="1" applyAlignment="1">
      <alignment horizontal="left" vertical="center" wrapText="1" readingOrder="1"/>
    </xf>
    <xf numFmtId="0" fontId="5" fillId="0" borderId="37" xfId="0" applyFont="1" applyFill="1" applyBorder="1" applyAlignment="1" applyProtection="1">
      <alignment horizontal="center" vertical="center" wrapText="1"/>
      <protection hidden="1"/>
    </xf>
    <xf numFmtId="9" fontId="5" fillId="0" borderId="45" xfId="1" applyFont="1" applyFill="1" applyBorder="1" applyAlignment="1" applyProtection="1">
      <alignment horizontal="center" vertical="center"/>
      <protection hidden="1"/>
    </xf>
    <xf numFmtId="0" fontId="54"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wrapText="1"/>
      <protection locked="0"/>
    </xf>
    <xf numFmtId="0" fontId="54" fillId="0" borderId="1" xfId="0" applyNumberFormat="1" applyFont="1" applyFill="1" applyBorder="1" applyAlignment="1" applyProtection="1">
      <alignment horizontal="left" vertical="center" wrapText="1"/>
      <protection locked="0"/>
    </xf>
    <xf numFmtId="9" fontId="54" fillId="0" borderId="1" xfId="1" applyFont="1" applyFill="1" applyBorder="1" applyAlignment="1" applyProtection="1">
      <alignment horizontal="left" vertical="center" wrapText="1"/>
      <protection locked="0"/>
    </xf>
    <xf numFmtId="0" fontId="55" fillId="0" borderId="1" xfId="0" applyNumberFormat="1" applyFont="1" applyFill="1" applyBorder="1" applyAlignment="1" applyProtection="1">
      <alignment horizontal="left" vertical="center" wrapText="1"/>
      <protection locked="0"/>
    </xf>
    <xf numFmtId="0" fontId="56" fillId="0" borderId="1" xfId="0" applyFont="1" applyFill="1" applyBorder="1" applyAlignment="1" applyProtection="1">
      <alignment horizontal="left" vertical="center" wrapText="1"/>
      <protection locked="0"/>
    </xf>
    <xf numFmtId="0" fontId="59" fillId="0" borderId="1" xfId="0" applyNumberFormat="1" applyFont="1" applyFill="1" applyBorder="1" applyAlignment="1" applyProtection="1">
      <alignment horizontal="left" vertical="center" wrapText="1"/>
      <protection locked="0"/>
    </xf>
    <xf numFmtId="9" fontId="59" fillId="0" borderId="1" xfId="2" applyFont="1" applyFill="1" applyBorder="1" applyAlignment="1" applyProtection="1">
      <alignment horizontal="left" vertical="center" wrapText="1"/>
      <protection locked="0"/>
    </xf>
    <xf numFmtId="0" fontId="54" fillId="0" borderId="34" xfId="0" applyNumberFormat="1" applyFont="1" applyFill="1" applyBorder="1" applyAlignment="1" applyProtection="1">
      <alignment horizontal="left" vertical="center" wrapText="1"/>
      <protection locked="0"/>
    </xf>
    <xf numFmtId="0" fontId="46" fillId="0" borderId="34" xfId="0" applyFont="1" applyFill="1" applyBorder="1" applyAlignment="1" applyProtection="1">
      <alignment horizontal="left" vertical="center" wrapText="1"/>
      <protection locked="0"/>
    </xf>
    <xf numFmtId="0" fontId="56" fillId="0" borderId="34" xfId="0" applyFont="1" applyFill="1" applyBorder="1" applyAlignment="1" applyProtection="1">
      <alignment horizontal="left" vertical="center" wrapText="1"/>
      <protection locked="0"/>
    </xf>
    <xf numFmtId="0" fontId="54" fillId="0" borderId="34" xfId="0" applyFont="1" applyFill="1" applyBorder="1" applyAlignment="1" applyProtection="1">
      <alignment horizontal="left" vertical="center" wrapText="1"/>
      <protection locked="0"/>
    </xf>
    <xf numFmtId="0" fontId="59" fillId="0" borderId="34" xfId="0" applyNumberFormat="1" applyFont="1" applyFill="1" applyBorder="1" applyAlignment="1" applyProtection="1">
      <alignment horizontal="left" vertical="center" wrapText="1"/>
      <protection locked="0"/>
    </xf>
    <xf numFmtId="0" fontId="56" fillId="0" borderId="34"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hidden="1"/>
    </xf>
    <xf numFmtId="0" fontId="5" fillId="0" borderId="46"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hidden="1"/>
    </xf>
    <xf numFmtId="0" fontId="58" fillId="0" borderId="34" xfId="0" applyFont="1" applyFill="1" applyBorder="1" applyAlignment="1" applyProtection="1">
      <alignment horizontal="left" vertical="center" wrapText="1"/>
      <protection locked="0"/>
    </xf>
    <xf numFmtId="0" fontId="59" fillId="0" borderId="34"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center" vertical="center"/>
      <protection hidden="1"/>
    </xf>
    <xf numFmtId="9" fontId="5" fillId="0" borderId="46" xfId="1" applyFont="1" applyFill="1" applyBorder="1" applyAlignment="1" applyProtection="1">
      <alignment horizontal="center" vertical="center"/>
      <protection hidden="1"/>
    </xf>
    <xf numFmtId="9" fontId="5" fillId="0" borderId="34" xfId="1" applyFont="1" applyFill="1" applyBorder="1" applyAlignment="1" applyProtection="1">
      <alignment horizontal="center" vertical="center"/>
      <protection hidden="1"/>
    </xf>
    <xf numFmtId="9" fontId="5" fillId="0" borderId="36" xfId="1" applyFont="1" applyFill="1" applyBorder="1" applyAlignment="1" applyProtection="1">
      <alignment horizontal="center" vertical="center"/>
      <protection hidden="1"/>
    </xf>
    <xf numFmtId="0" fontId="5" fillId="0" borderId="34"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60" fillId="0" borderId="1" xfId="0" applyFont="1" applyFill="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37"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hidden="1"/>
    </xf>
    <xf numFmtId="0" fontId="5" fillId="0" borderId="37" xfId="0" applyFont="1" applyFill="1" applyBorder="1" applyAlignment="1" applyProtection="1">
      <alignment horizontal="left" vertical="center" wrapText="1"/>
      <protection hidden="1"/>
    </xf>
    <xf numFmtId="0" fontId="53" fillId="0" borderId="1" xfId="0" applyFont="1" applyFill="1" applyBorder="1" applyAlignment="1" applyProtection="1">
      <alignment horizontal="center" vertical="center" wrapText="1"/>
      <protection locked="0"/>
    </xf>
    <xf numFmtId="0" fontId="53" fillId="0" borderId="37" xfId="0" applyFont="1" applyFill="1" applyBorder="1" applyAlignment="1" applyProtection="1">
      <alignment horizontal="center" vertical="center" wrapText="1"/>
      <protection locked="0"/>
    </xf>
    <xf numFmtId="49" fontId="56" fillId="0" borderId="34"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9" fontId="5" fillId="0" borderId="1" xfId="1" applyFont="1" applyFill="1" applyBorder="1" applyAlignment="1" applyProtection="1">
      <alignment horizontal="center" vertical="center"/>
      <protection hidden="1"/>
    </xf>
    <xf numFmtId="9" fontId="5" fillId="0" borderId="37" xfId="1" applyFont="1" applyFill="1" applyBorder="1" applyAlignment="1" applyProtection="1">
      <alignment horizontal="center" vertical="center"/>
      <protection hidden="1"/>
    </xf>
    <xf numFmtId="0" fontId="5" fillId="25" borderId="0" xfId="0" applyFont="1" applyFill="1" applyProtection="1">
      <protection locked="0"/>
    </xf>
    <xf numFmtId="0" fontId="5" fillId="25" borderId="0" xfId="0" applyFont="1" applyFill="1" applyAlignment="1" applyProtection="1">
      <alignment horizontal="center"/>
      <protection locked="0"/>
    </xf>
    <xf numFmtId="0" fontId="5" fillId="25" borderId="0" xfId="0" applyFont="1" applyFill="1" applyAlignment="1" applyProtection="1">
      <alignment wrapText="1"/>
      <protection locked="0"/>
    </xf>
    <xf numFmtId="0" fontId="5" fillId="25" borderId="0" xfId="0" applyFont="1" applyFill="1" applyAlignment="1" applyProtection="1">
      <alignment horizontal="left"/>
      <protection locked="0"/>
    </xf>
    <xf numFmtId="0" fontId="5" fillId="25" borderId="0" xfId="0" applyFont="1" applyFill="1" applyAlignment="1" applyProtection="1">
      <alignment horizontal="left" vertical="center"/>
      <protection locked="0"/>
    </xf>
    <xf numFmtId="0" fontId="5" fillId="25" borderId="0" xfId="0" applyFont="1" applyFill="1" applyAlignment="1" applyProtection="1">
      <alignment horizontal="center" vertical="center"/>
      <protection locked="0"/>
    </xf>
    <xf numFmtId="9" fontId="5" fillId="25" borderId="0" xfId="1" applyFont="1" applyFill="1" applyAlignment="1" applyProtection="1">
      <alignment horizontal="center" vertical="center"/>
      <protection locked="0"/>
    </xf>
    <xf numFmtId="0" fontId="5" fillId="0" borderId="0" xfId="0" applyFont="1" applyProtection="1">
      <protection locked="0"/>
    </xf>
    <xf numFmtId="0" fontId="45" fillId="0" borderId="1" xfId="0" applyFont="1" applyBorder="1" applyAlignment="1" applyProtection="1">
      <alignment vertical="center" wrapText="1"/>
      <protection locked="0"/>
    </xf>
    <xf numFmtId="0" fontId="45" fillId="0" borderId="1" xfId="0" applyFont="1" applyFill="1" applyBorder="1" applyAlignment="1" applyProtection="1">
      <alignment vertical="center" wrapText="1"/>
      <protection locked="0"/>
    </xf>
    <xf numFmtId="0" fontId="46" fillId="0" borderId="1" xfId="0" applyFont="1" applyBorder="1" applyAlignment="1" applyProtection="1">
      <alignment vertical="center" wrapText="1"/>
      <protection locked="0"/>
    </xf>
    <xf numFmtId="0" fontId="5" fillId="0" borderId="0" xfId="0" applyFont="1" applyAlignment="1" applyProtection="1">
      <alignment horizontal="center"/>
      <protection locked="0"/>
    </xf>
    <xf numFmtId="0" fontId="5" fillId="0" borderId="0" xfId="0" applyFont="1" applyAlignment="1" applyProtection="1">
      <alignment horizontal="center"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9" fontId="38" fillId="0" borderId="0" xfId="1" applyFont="1" applyAlignment="1" applyProtection="1">
      <alignment horizontal="center" vertical="center"/>
      <protection locked="0"/>
    </xf>
    <xf numFmtId="0" fontId="45" fillId="0" borderId="0" xfId="0" applyFont="1" applyBorder="1" applyAlignment="1" applyProtection="1">
      <alignment vertical="center" wrapText="1"/>
      <protection locked="0"/>
    </xf>
    <xf numFmtId="0" fontId="46" fillId="0" borderId="0" xfId="0" applyFont="1" applyBorder="1" applyAlignment="1" applyProtection="1">
      <alignment vertical="center" wrapText="1"/>
      <protection locked="0"/>
    </xf>
    <xf numFmtId="0" fontId="5" fillId="0" borderId="0" xfId="0" applyFont="1" applyAlignment="1" applyProtection="1">
      <alignment wrapText="1"/>
      <protection locked="0"/>
    </xf>
    <xf numFmtId="0" fontId="5" fillId="25" borderId="46" xfId="0" applyFont="1" applyFill="1" applyBorder="1" applyProtection="1">
      <protection locked="0"/>
    </xf>
    <xf numFmtId="0" fontId="5" fillId="25" borderId="46"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13" borderId="37" xfId="0" applyFont="1" applyFill="1" applyBorder="1" applyAlignment="1" applyProtection="1">
      <alignment horizontal="center" vertical="center" wrapText="1"/>
      <protection locked="0"/>
    </xf>
    <xf numFmtId="9" fontId="6" fillId="13" borderId="37" xfId="1" applyFont="1" applyFill="1" applyBorder="1" applyAlignment="1" applyProtection="1">
      <alignment horizontal="center" vertical="center"/>
      <protection locked="0"/>
    </xf>
    <xf numFmtId="0" fontId="6" fillId="7" borderId="37" xfId="0" applyFont="1" applyFill="1" applyBorder="1" applyAlignment="1" applyProtection="1">
      <alignment horizontal="center" vertical="center" wrapText="1"/>
      <protection locked="0"/>
    </xf>
    <xf numFmtId="0" fontId="6" fillId="18" borderId="37" xfId="0" applyFont="1" applyFill="1" applyBorder="1" applyAlignment="1" applyProtection="1">
      <alignment horizontal="center" vertical="center" wrapText="1"/>
      <protection locked="0"/>
    </xf>
    <xf numFmtId="9" fontId="6" fillId="18" borderId="37" xfId="1" applyFont="1" applyFill="1" applyBorder="1" applyAlignment="1" applyProtection="1">
      <alignment horizontal="center" vertical="center" wrapText="1"/>
      <protection locked="0"/>
    </xf>
    <xf numFmtId="0" fontId="6" fillId="18" borderId="45" xfId="0" applyFont="1" applyFill="1" applyBorder="1" applyAlignment="1" applyProtection="1">
      <alignment horizontal="center" vertical="center" wrapText="1"/>
      <protection locked="0"/>
    </xf>
    <xf numFmtId="0" fontId="6" fillId="20" borderId="1" xfId="0" applyFont="1" applyFill="1" applyBorder="1" applyAlignment="1" applyProtection="1">
      <alignment horizontal="center" vertical="center"/>
      <protection locked="0"/>
    </xf>
    <xf numFmtId="0" fontId="6" fillId="24" borderId="34" xfId="0" applyFont="1" applyFill="1" applyBorder="1" applyAlignment="1" applyProtection="1">
      <alignment horizontal="center" vertical="center" wrapText="1"/>
      <protection locked="0"/>
    </xf>
    <xf numFmtId="0" fontId="6" fillId="24" borderId="1" xfId="0" applyFont="1" applyFill="1" applyBorder="1" applyAlignment="1" applyProtection="1">
      <alignment horizontal="center" vertical="center" wrapText="1"/>
      <protection locked="0"/>
    </xf>
    <xf numFmtId="0" fontId="6" fillId="24" borderId="3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3" fillId="0" borderId="1" xfId="0" applyFont="1" applyFill="1" applyBorder="1" applyAlignment="1" applyProtection="1">
      <alignment horizontal="center" vertical="center"/>
      <protection locked="0"/>
    </xf>
    <xf numFmtId="0" fontId="5" fillId="0" borderId="1" xfId="0" applyFont="1" applyFill="1" applyBorder="1" applyProtection="1">
      <protection locked="0"/>
    </xf>
    <xf numFmtId="0" fontId="5" fillId="0" borderId="35" xfId="0" applyFont="1" applyFill="1" applyBorder="1" applyProtection="1">
      <protection locked="0"/>
    </xf>
    <xf numFmtId="0" fontId="5" fillId="16" borderId="0" xfId="0" applyFont="1" applyFill="1" applyProtection="1">
      <protection locked="0"/>
    </xf>
    <xf numFmtId="0" fontId="5" fillId="0" borderId="36" xfId="0" applyFont="1" applyFill="1" applyBorder="1" applyAlignment="1" applyProtection="1">
      <alignment horizontal="left" vertical="center" wrapText="1"/>
      <protection locked="0"/>
    </xf>
    <xf numFmtId="0" fontId="53" fillId="0" borderId="37" xfId="0" applyFont="1" applyFill="1" applyBorder="1" applyAlignment="1" applyProtection="1">
      <alignment horizontal="center" vertical="center"/>
      <protection locked="0"/>
    </xf>
    <xf numFmtId="0" fontId="5" fillId="0" borderId="37" xfId="0" applyFont="1" applyFill="1" applyBorder="1" applyProtection="1">
      <protection locked="0"/>
    </xf>
    <xf numFmtId="0" fontId="5" fillId="0" borderId="38" xfId="0" applyFont="1" applyFill="1" applyBorder="1" applyProtection="1">
      <protection locked="0"/>
    </xf>
    <xf numFmtId="9" fontId="5" fillId="0" borderId="0" xfId="1" applyFont="1" applyAlignment="1" applyProtection="1">
      <alignment horizontal="center" vertical="center"/>
      <protection locked="0"/>
    </xf>
    <xf numFmtId="0" fontId="5" fillId="25" borderId="0" xfId="0" applyFont="1" applyFill="1" applyAlignment="1" applyProtection="1">
      <alignment horizontal="center" vertical="center" textRotation="90"/>
      <protection locked="0"/>
    </xf>
    <xf numFmtId="0" fontId="38" fillId="0" borderId="0" xfId="0" applyFont="1" applyAlignment="1" applyProtection="1">
      <alignment horizontal="center" vertical="center" textRotation="90"/>
      <protection locked="0"/>
    </xf>
    <xf numFmtId="0" fontId="53" fillId="0" borderId="1" xfId="0" applyFont="1" applyFill="1" applyBorder="1" applyAlignment="1" applyProtection="1">
      <alignment horizontal="center" vertical="center" textRotation="90"/>
      <protection locked="0"/>
    </xf>
    <xf numFmtId="0" fontId="53" fillId="0" borderId="37" xfId="0" applyFont="1" applyFill="1" applyBorder="1" applyAlignment="1" applyProtection="1">
      <alignment horizontal="center" vertical="center" textRotation="90"/>
      <protection locked="0"/>
    </xf>
    <xf numFmtId="0" fontId="5" fillId="0" borderId="0" xfId="0" applyFont="1" applyAlignment="1" applyProtection="1">
      <alignment horizontal="center" vertical="center" textRotation="90"/>
      <protection locked="0"/>
    </xf>
    <xf numFmtId="0" fontId="54" fillId="9" borderId="49" xfId="0" applyNumberFormat="1" applyFont="1" applyFill="1" applyBorder="1" applyAlignment="1" applyProtection="1">
      <alignment horizontal="justify" vertical="center" wrapText="1"/>
      <protection locked="0"/>
    </xf>
    <xf numFmtId="0" fontId="54" fillId="0" borderId="49" xfId="0" applyNumberFormat="1" applyFont="1" applyFill="1" applyBorder="1" applyAlignment="1" applyProtection="1">
      <alignment horizontal="justify" vertical="center" wrapText="1"/>
      <protection locked="0"/>
    </xf>
    <xf numFmtId="0" fontId="54" fillId="0" borderId="1" xfId="0" applyNumberFormat="1" applyFont="1" applyFill="1" applyBorder="1" applyAlignment="1" applyProtection="1">
      <alignment horizontal="center" vertical="center" wrapText="1"/>
      <protection locked="0"/>
    </xf>
    <xf numFmtId="0" fontId="57" fillId="0" borderId="1" xfId="0" applyNumberFormat="1" applyFont="1" applyFill="1" applyBorder="1" applyAlignment="1" applyProtection="1">
      <alignment horizontal="center" vertical="center" wrapText="1"/>
      <protection locked="0"/>
    </xf>
    <xf numFmtId="0" fontId="46" fillId="0" borderId="49" xfId="0" applyNumberFormat="1" applyFont="1" applyFill="1" applyBorder="1" applyAlignment="1" applyProtection="1">
      <alignment horizontal="left" vertical="center" wrapText="1"/>
      <protection locked="0"/>
    </xf>
    <xf numFmtId="0" fontId="46" fillId="0" borderId="49" xfId="0" applyFont="1" applyBorder="1" applyAlignment="1">
      <alignment vertical="center" wrapText="1"/>
    </xf>
    <xf numFmtId="0" fontId="46" fillId="0" borderId="50" xfId="0" applyNumberFormat="1" applyFont="1" applyFill="1" applyBorder="1" applyAlignment="1" applyProtection="1">
      <alignment horizontal="left" vertical="center" wrapText="1"/>
      <protection locked="0"/>
    </xf>
    <xf numFmtId="9" fontId="46" fillId="0" borderId="49" xfId="1" applyFont="1" applyFill="1" applyBorder="1" applyAlignment="1" applyProtection="1">
      <alignment horizontal="left" vertical="center" wrapText="1"/>
      <protection locked="0"/>
    </xf>
    <xf numFmtId="0" fontId="46" fillId="0" borderId="49" xfId="0" applyFont="1" applyFill="1" applyBorder="1" applyAlignment="1" applyProtection="1">
      <alignment horizontal="left" vertical="center" wrapText="1"/>
      <protection locked="0"/>
    </xf>
    <xf numFmtId="0" fontId="46" fillId="0" borderId="41" xfId="0" applyFont="1" applyFill="1" applyBorder="1" applyAlignment="1" applyProtection="1">
      <alignment horizontal="left" vertical="center" wrapText="1"/>
      <protection locked="0"/>
    </xf>
    <xf numFmtId="9" fontId="46" fillId="0" borderId="41" xfId="1" applyFont="1" applyFill="1" applyBorder="1" applyAlignment="1" applyProtection="1">
      <alignment horizontal="left" vertical="center" wrapText="1"/>
      <protection locked="0"/>
    </xf>
    <xf numFmtId="9" fontId="46" fillId="0" borderId="1" xfId="1" applyFont="1" applyFill="1" applyBorder="1" applyAlignment="1" applyProtection="1">
      <alignment horizontal="left" vertical="center" wrapText="1"/>
      <protection locked="0"/>
    </xf>
    <xf numFmtId="0" fontId="46" fillId="0" borderId="7" xfId="0" applyNumberFormat="1" applyFont="1" applyFill="1" applyBorder="1" applyAlignment="1" applyProtection="1">
      <alignment horizontal="left" vertical="center" wrapText="1"/>
      <protection locked="0"/>
    </xf>
    <xf numFmtId="0" fontId="46" fillId="0" borderId="7" xfId="0" applyFont="1" applyFill="1" applyBorder="1" applyAlignment="1">
      <alignment vertical="center" wrapText="1"/>
    </xf>
    <xf numFmtId="0" fontId="46" fillId="0" borderId="1" xfId="0" applyNumberFormat="1" applyFont="1" applyFill="1" applyBorder="1" applyAlignment="1" applyProtection="1">
      <alignment horizontal="left" vertical="center" wrapText="1"/>
      <protection locked="0"/>
    </xf>
    <xf numFmtId="0" fontId="46" fillId="0" borderId="0" xfId="0" applyFont="1" applyBorder="1" applyAlignment="1" applyProtection="1">
      <alignment horizontal="left" vertical="center" wrapText="1"/>
      <protection locked="0"/>
    </xf>
    <xf numFmtId="0" fontId="46" fillId="0" borderId="41" xfId="0" applyNumberFormat="1" applyFont="1" applyFill="1" applyBorder="1" applyAlignment="1" applyProtection="1">
      <alignment horizontal="justify" vertical="center" wrapText="1"/>
      <protection locked="0"/>
    </xf>
    <xf numFmtId="0" fontId="46" fillId="0" borderId="1" xfId="0" applyNumberFormat="1" applyFont="1" applyFill="1" applyBorder="1" applyAlignment="1" applyProtection="1">
      <alignment horizontal="justify" vertical="center" wrapText="1"/>
      <protection locked="0"/>
    </xf>
    <xf numFmtId="0" fontId="46" fillId="0" borderId="7" xfId="0" applyFont="1" applyFill="1" applyBorder="1" applyAlignment="1" applyProtection="1">
      <alignment horizontal="left" vertical="center" wrapText="1"/>
      <protection locked="0"/>
    </xf>
    <xf numFmtId="0" fontId="46" fillId="0" borderId="1" xfId="0" applyFont="1" applyFill="1" applyBorder="1" applyAlignment="1">
      <alignment horizontal="left" vertical="center" wrapText="1"/>
    </xf>
    <xf numFmtId="0" fontId="57" fillId="0" borderId="1" xfId="0" applyFont="1" applyBorder="1" applyAlignment="1" applyProtection="1">
      <alignment horizontal="left" vertical="center" wrapText="1"/>
      <protection locked="0"/>
    </xf>
    <xf numFmtId="0" fontId="57" fillId="9" borderId="49" xfId="0" applyFont="1" applyFill="1" applyBorder="1" applyAlignment="1">
      <alignment vertical="center" wrapText="1"/>
    </xf>
    <xf numFmtId="0" fontId="57" fillId="0" borderId="49" xfId="0" applyFont="1" applyBorder="1" applyAlignment="1">
      <alignment vertical="center" wrapText="1"/>
    </xf>
    <xf numFmtId="0" fontId="53" fillId="0" borderId="1" xfId="0" applyFont="1" applyFill="1" applyBorder="1" applyAlignment="1" applyProtection="1">
      <alignment horizontal="left" vertical="center" wrapText="1"/>
      <protection locked="0"/>
    </xf>
    <xf numFmtId="0" fontId="57" fillId="25" borderId="46" xfId="0" applyFont="1" applyFill="1" applyBorder="1" applyAlignment="1" applyProtection="1">
      <alignment horizontal="center" vertical="center"/>
      <protection locked="0"/>
    </xf>
    <xf numFmtId="0" fontId="57" fillId="0" borderId="7" xfId="0" applyFont="1" applyFill="1" applyBorder="1" applyAlignment="1" applyProtection="1">
      <alignment horizontal="center" vertical="center"/>
      <protection locked="0"/>
    </xf>
    <xf numFmtId="0" fontId="57" fillId="0" borderId="7" xfId="0" applyFont="1" applyFill="1" applyBorder="1" applyAlignment="1" applyProtection="1">
      <alignment horizontal="left" vertical="center" wrapText="1"/>
      <protection hidden="1"/>
    </xf>
    <xf numFmtId="0" fontId="57" fillId="0" borderId="7" xfId="0" applyFont="1" applyFill="1" applyBorder="1" applyAlignment="1" applyProtection="1">
      <alignment horizontal="center" vertical="center" wrapText="1"/>
      <protection hidden="1"/>
    </xf>
    <xf numFmtId="0" fontId="57" fillId="0" borderId="7" xfId="0" applyFont="1" applyFill="1" applyBorder="1" applyAlignment="1" applyProtection="1">
      <alignment horizontal="center" vertical="center" wrapText="1"/>
      <protection locked="0"/>
    </xf>
    <xf numFmtId="9" fontId="57" fillId="0" borderId="7" xfId="1" applyFont="1" applyFill="1" applyBorder="1" applyAlignment="1" applyProtection="1">
      <alignment horizontal="center" vertical="center"/>
      <protection hidden="1"/>
    </xf>
    <xf numFmtId="0" fontId="57" fillId="0" borderId="5" xfId="0" applyFont="1" applyFill="1" applyBorder="1" applyAlignment="1" applyProtection="1">
      <alignment horizontal="center" vertical="center" wrapText="1"/>
      <protection hidden="1"/>
    </xf>
    <xf numFmtId="0" fontId="57" fillId="0" borderId="3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center" vertical="center"/>
      <protection locked="0"/>
    </xf>
    <xf numFmtId="0" fontId="57" fillId="0" borderId="1" xfId="0" applyFont="1" applyFill="1" applyBorder="1" applyAlignment="1" applyProtection="1">
      <alignment horizontal="center" vertical="center"/>
      <protection hidden="1"/>
    </xf>
    <xf numFmtId="0" fontId="57" fillId="0" borderId="1" xfId="0" applyFont="1" applyFill="1" applyBorder="1" applyAlignment="1" applyProtection="1">
      <alignment horizontal="center" vertical="center" wrapText="1"/>
      <protection hidden="1"/>
    </xf>
    <xf numFmtId="0" fontId="57" fillId="0" borderId="1" xfId="0" applyFont="1" applyFill="1" applyBorder="1" applyAlignment="1" applyProtection="1">
      <alignment horizontal="center" vertical="center" textRotation="90"/>
      <protection locked="0"/>
    </xf>
    <xf numFmtId="9" fontId="57" fillId="0" borderId="46" xfId="1" applyFont="1" applyFill="1" applyBorder="1" applyAlignment="1" applyProtection="1">
      <alignment horizontal="center" vertical="center"/>
      <protection hidden="1"/>
    </xf>
    <xf numFmtId="9" fontId="57" fillId="0" borderId="34" xfId="1" applyFont="1" applyFill="1" applyBorder="1" applyAlignment="1" applyProtection="1">
      <alignment horizontal="center" vertical="center"/>
      <protection hidden="1"/>
    </xf>
    <xf numFmtId="0" fontId="57" fillId="0" borderId="46" xfId="0" applyFont="1" applyFill="1" applyBorder="1" applyAlignment="1" applyProtection="1">
      <alignment horizontal="center" vertical="center" wrapText="1"/>
      <protection hidden="1"/>
    </xf>
    <xf numFmtId="0" fontId="57" fillId="0" borderId="34" xfId="0" applyFont="1" applyFill="1" applyBorder="1" applyAlignment="1" applyProtection="1">
      <alignment horizontal="center" vertical="center" wrapText="1"/>
      <protection hidden="1"/>
    </xf>
    <xf numFmtId="0" fontId="57" fillId="0" borderId="1" xfId="0" applyFont="1" applyFill="1" applyBorder="1" applyProtection="1">
      <protection locked="0"/>
    </xf>
    <xf numFmtId="0" fontId="57" fillId="0" borderId="35" xfId="0" applyFont="1" applyFill="1" applyBorder="1" applyProtection="1">
      <protection locked="0"/>
    </xf>
    <xf numFmtId="0" fontId="57" fillId="25" borderId="0" xfId="0" applyFont="1" applyFill="1" applyAlignment="1" applyProtection="1">
      <alignment horizontal="center" vertical="center"/>
      <protection locked="0"/>
    </xf>
    <xf numFmtId="0" fontId="57" fillId="0" borderId="0" xfId="0" applyFont="1" applyProtection="1">
      <protection locked="0"/>
    </xf>
    <xf numFmtId="0" fontId="57" fillId="9" borderId="50" xfId="0" applyFont="1" applyFill="1" applyBorder="1" applyAlignment="1">
      <alignment vertical="center" wrapText="1"/>
    </xf>
    <xf numFmtId="0" fontId="57" fillId="9" borderId="49" xfId="0" applyFont="1" applyFill="1" applyBorder="1" applyAlignment="1">
      <alignment horizontal="center" vertical="center"/>
    </xf>
    <xf numFmtId="0" fontId="57" fillId="0" borderId="7" xfId="0" applyFont="1" applyFill="1" applyBorder="1" applyAlignment="1" applyProtection="1">
      <alignment horizontal="left" vertical="center" wrapText="1"/>
      <protection locked="0"/>
    </xf>
    <xf numFmtId="0" fontId="57" fillId="9" borderId="48" xfId="0" applyFont="1" applyFill="1" applyBorder="1" applyAlignment="1">
      <alignment horizontal="left" vertical="center" wrapText="1"/>
    </xf>
    <xf numFmtId="9" fontId="57" fillId="9" borderId="1" xfId="1" applyFont="1" applyFill="1" applyBorder="1" applyAlignment="1">
      <alignment horizontal="center" vertical="center"/>
    </xf>
    <xf numFmtId="0" fontId="57" fillId="9" borderId="51" xfId="0" applyFont="1" applyFill="1" applyBorder="1" applyAlignment="1">
      <alignment horizontal="center" vertical="center" wrapText="1"/>
    </xf>
    <xf numFmtId="0" fontId="57" fillId="9" borderId="49" xfId="0" applyFont="1" applyFill="1" applyBorder="1" applyAlignment="1">
      <alignment vertical="center"/>
    </xf>
    <xf numFmtId="0" fontId="57" fillId="9" borderId="49" xfId="0" applyFont="1" applyFill="1" applyBorder="1"/>
    <xf numFmtId="0" fontId="57" fillId="9" borderId="51" xfId="0" applyFont="1" applyFill="1" applyBorder="1"/>
    <xf numFmtId="0" fontId="57" fillId="0" borderId="50" xfId="0" applyFont="1" applyBorder="1" applyAlignment="1">
      <alignment vertical="center" wrapText="1"/>
    </xf>
    <xf numFmtId="0" fontId="57" fillId="0" borderId="49" xfId="0" applyFont="1" applyBorder="1" applyAlignment="1">
      <alignment horizontal="center" vertical="center"/>
    </xf>
    <xf numFmtId="9" fontId="57" fillId="0" borderId="1" xfId="1" applyFont="1" applyBorder="1" applyAlignment="1">
      <alignment horizontal="center" vertical="center"/>
    </xf>
    <xf numFmtId="0" fontId="57" fillId="0" borderId="51" xfId="0" applyFont="1" applyBorder="1" applyAlignment="1">
      <alignment horizontal="center" vertical="center" wrapText="1"/>
    </xf>
    <xf numFmtId="0" fontId="57" fillId="0" borderId="49" xfId="0" applyFont="1" applyBorder="1" applyAlignment="1">
      <alignment wrapText="1"/>
    </xf>
    <xf numFmtId="0" fontId="57" fillId="0" borderId="49" xfId="0" applyFont="1" applyBorder="1" applyAlignment="1">
      <alignment vertical="center"/>
    </xf>
    <xf numFmtId="0" fontId="57" fillId="0" borderId="49" xfId="0" applyFont="1" applyBorder="1"/>
    <xf numFmtId="0" fontId="57" fillId="0" borderId="51" xfId="0" applyFont="1" applyBorder="1"/>
    <xf numFmtId="0" fontId="57" fillId="0" borderId="50" xfId="0" applyFont="1" applyBorder="1" applyAlignment="1">
      <alignment vertical="center"/>
    </xf>
    <xf numFmtId="0" fontId="57" fillId="0" borderId="48" xfId="0" applyFont="1" applyBorder="1" applyAlignment="1">
      <alignment horizontal="left" vertical="center" wrapText="1"/>
    </xf>
    <xf numFmtId="9" fontId="57" fillId="0" borderId="52" xfId="1" applyFont="1" applyBorder="1" applyAlignment="1">
      <alignment horizontal="center" vertical="center"/>
    </xf>
    <xf numFmtId="9" fontId="57" fillId="0" borderId="53" xfId="1" applyFont="1" applyBorder="1" applyAlignment="1">
      <alignment horizontal="center" vertical="center"/>
    </xf>
    <xf numFmtId="0" fontId="57" fillId="0" borderId="49" xfId="0" applyFont="1" applyBorder="1" applyAlignment="1"/>
    <xf numFmtId="9" fontId="57" fillId="0" borderId="54" xfId="1" applyFont="1" applyBorder="1" applyAlignment="1">
      <alignment horizontal="center" vertical="center"/>
    </xf>
    <xf numFmtId="9" fontId="57" fillId="0" borderId="48" xfId="1" applyFont="1" applyBorder="1" applyAlignment="1">
      <alignment horizontal="center" vertical="center"/>
    </xf>
    <xf numFmtId="0" fontId="57" fillId="0" borderId="34" xfId="0" applyFont="1" applyBorder="1" applyAlignment="1" applyProtection="1">
      <alignment horizontal="left" vertical="center" wrapText="1"/>
      <protection locked="0"/>
    </xf>
    <xf numFmtId="0" fontId="57" fillId="0" borderId="1" xfId="0" applyFont="1" applyFill="1" applyBorder="1" applyAlignment="1" applyProtection="1">
      <alignment horizontal="center" vertical="center" wrapText="1"/>
      <protection locked="0"/>
    </xf>
    <xf numFmtId="0" fontId="46" fillId="0" borderId="1" xfId="0" applyFont="1" applyBorder="1" applyAlignment="1" applyProtection="1">
      <alignment horizontal="left" vertical="center" wrapText="1"/>
      <protection locked="0"/>
    </xf>
    <xf numFmtId="0" fontId="46" fillId="0" borderId="50" xfId="0" applyFont="1" applyBorder="1" applyAlignment="1">
      <alignment vertical="center" wrapText="1"/>
    </xf>
    <xf numFmtId="0" fontId="46" fillId="0" borderId="41" xfId="0" applyFont="1" applyFill="1" applyBorder="1" applyAlignment="1">
      <alignment vertical="center" wrapText="1"/>
    </xf>
    <xf numFmtId="0" fontId="46" fillId="0" borderId="1" xfId="0" applyFont="1" applyFill="1" applyBorder="1" applyAlignment="1" applyProtection="1">
      <alignment horizontal="center" vertical="center"/>
      <protection locked="0"/>
    </xf>
    <xf numFmtId="0" fontId="46" fillId="0" borderId="7" xfId="0" applyFont="1" applyFill="1" applyBorder="1" applyAlignment="1" applyProtection="1">
      <alignment horizontal="left" vertical="center" wrapText="1"/>
      <protection hidden="1"/>
    </xf>
    <xf numFmtId="0" fontId="46" fillId="0" borderId="1" xfId="0" applyFont="1" applyFill="1" applyBorder="1" applyAlignment="1" applyProtection="1">
      <alignment horizontal="center" vertical="center" wrapText="1"/>
      <protection hidden="1"/>
    </xf>
    <xf numFmtId="0" fontId="46" fillId="0" borderId="7" xfId="0" applyFont="1" applyFill="1" applyBorder="1" applyAlignment="1" applyProtection="1">
      <alignment horizontal="center" vertical="center" wrapText="1"/>
      <protection locked="0"/>
    </xf>
    <xf numFmtId="0" fontId="46" fillId="0" borderId="41" xfId="0" applyFont="1" applyFill="1" applyBorder="1" applyAlignment="1">
      <alignment horizontal="center" vertical="center"/>
    </xf>
    <xf numFmtId="0" fontId="46" fillId="0" borderId="41" xfId="0" applyFont="1" applyBorder="1" applyAlignment="1">
      <alignment vertical="center" wrapText="1"/>
    </xf>
    <xf numFmtId="9" fontId="46" fillId="0" borderId="41" xfId="1" applyFont="1" applyBorder="1" applyAlignment="1">
      <alignment vertical="center"/>
    </xf>
    <xf numFmtId="0" fontId="57" fillId="16" borderId="41" xfId="0" applyFont="1" applyFill="1" applyBorder="1" applyAlignment="1">
      <alignment horizontal="center" vertical="center" wrapText="1"/>
    </xf>
    <xf numFmtId="0" fontId="46" fillId="0" borderId="1" xfId="0" applyFont="1" applyFill="1" applyBorder="1" applyAlignment="1">
      <alignment vertical="center" wrapText="1"/>
    </xf>
    <xf numFmtId="0" fontId="46" fillId="0" borderId="1" xfId="0" applyFont="1" applyFill="1" applyBorder="1" applyAlignment="1">
      <alignment horizontal="center" vertical="center"/>
    </xf>
    <xf numFmtId="0" fontId="46" fillId="0" borderId="1" xfId="0" applyFont="1" applyBorder="1" applyAlignment="1">
      <alignment vertical="center" wrapText="1"/>
    </xf>
    <xf numFmtId="9" fontId="46" fillId="0" borderId="1" xfId="1" applyFont="1" applyBorder="1" applyAlignment="1">
      <alignment vertical="center"/>
    </xf>
    <xf numFmtId="0" fontId="57" fillId="16" borderId="1" xfId="0" applyFont="1" applyFill="1" applyBorder="1" applyAlignment="1">
      <alignment horizontal="center" vertical="center" wrapText="1"/>
    </xf>
    <xf numFmtId="0" fontId="46" fillId="0" borderId="7" xfId="0" applyFont="1" applyBorder="1" applyAlignment="1">
      <alignment vertical="center" wrapText="1"/>
    </xf>
    <xf numFmtId="0" fontId="46" fillId="0" borderId="7" xfId="0" applyFont="1" applyFill="1" applyBorder="1" applyAlignment="1">
      <alignment horizontal="center" vertical="center"/>
    </xf>
    <xf numFmtId="9" fontId="46" fillId="0" borderId="7" xfId="1" applyFont="1" applyBorder="1" applyAlignment="1">
      <alignment vertical="center"/>
    </xf>
    <xf numFmtId="0" fontId="57" fillId="16" borderId="7" xfId="0" applyFont="1" applyFill="1" applyBorder="1" applyAlignment="1">
      <alignment horizontal="center" vertical="center" wrapText="1"/>
    </xf>
    <xf numFmtId="0" fontId="57" fillId="0" borderId="1" xfId="0" applyFont="1" applyFill="1" applyBorder="1" applyAlignment="1" applyProtection="1">
      <alignment horizontal="left" vertical="center" wrapText="1"/>
      <protection hidden="1"/>
    </xf>
    <xf numFmtId="9" fontId="57" fillId="0" borderId="1" xfId="1" applyFont="1" applyFill="1" applyBorder="1" applyAlignment="1" applyProtection="1">
      <alignment horizontal="center" vertical="center"/>
      <protection hidden="1"/>
    </xf>
    <xf numFmtId="0" fontId="46" fillId="0" borderId="55" xfId="0" applyFont="1" applyFill="1" applyBorder="1" applyAlignment="1" applyProtection="1">
      <alignment horizontal="left" vertical="center" wrapText="1"/>
      <protection locked="0"/>
    </xf>
    <xf numFmtId="0" fontId="57" fillId="0" borderId="56"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left" vertical="center" wrapText="1"/>
      <protection locked="0"/>
    </xf>
    <xf numFmtId="0" fontId="57" fillId="0" borderId="1" xfId="0" applyFont="1" applyBorder="1" applyAlignment="1">
      <alignment vertical="center" wrapText="1"/>
    </xf>
    <xf numFmtId="0" fontId="62" fillId="0" borderId="1" xfId="0" applyFont="1" applyBorder="1" applyAlignment="1">
      <alignment vertical="center" wrapText="1"/>
    </xf>
    <xf numFmtId="0" fontId="57" fillId="0" borderId="34" xfId="0" applyFont="1" applyBorder="1" applyAlignment="1">
      <alignment vertical="center" wrapText="1"/>
    </xf>
    <xf numFmtId="0" fontId="63" fillId="0" borderId="35" xfId="0" applyFont="1" applyBorder="1" applyAlignment="1">
      <alignment vertical="center" wrapText="1"/>
    </xf>
    <xf numFmtId="0" fontId="64" fillId="0" borderId="1" xfId="0" applyFont="1" applyBorder="1" applyAlignment="1">
      <alignment vertical="center" wrapText="1"/>
    </xf>
    <xf numFmtId="0" fontId="54" fillId="0" borderId="35" xfId="0" applyNumberFormat="1" applyFont="1" applyFill="1" applyBorder="1" applyAlignment="1" applyProtection="1">
      <alignment horizontal="left" vertical="center" wrapText="1"/>
      <protection locked="0"/>
    </xf>
    <xf numFmtId="0" fontId="46" fillId="0" borderId="35" xfId="0" applyFont="1" applyFill="1" applyBorder="1" applyAlignment="1" applyProtection="1">
      <alignment horizontal="left" vertical="center" wrapText="1"/>
      <protection locked="0"/>
    </xf>
    <xf numFmtId="0" fontId="46" fillId="0" borderId="32" xfId="0" applyFont="1" applyFill="1" applyBorder="1" applyAlignment="1" applyProtection="1">
      <alignment horizontal="left" vertical="center" wrapText="1"/>
      <protection locked="0"/>
    </xf>
    <xf numFmtId="0" fontId="6" fillId="4" borderId="34"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23" borderId="46"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23" borderId="40" xfId="0" applyFont="1" applyFill="1" applyBorder="1" applyAlignment="1" applyProtection="1">
      <alignment horizontal="center" vertical="center"/>
      <protection locked="0"/>
    </xf>
    <xf numFmtId="0" fontId="6" fillId="23" borderId="42" xfId="0" applyFont="1" applyFill="1" applyBorder="1" applyAlignment="1" applyProtection="1">
      <alignment horizontal="center" vertical="center"/>
      <protection locked="0"/>
    </xf>
    <xf numFmtId="0" fontId="6" fillId="23" borderId="34" xfId="0" applyFont="1" applyFill="1" applyBorder="1" applyAlignment="1" applyProtection="1">
      <alignment horizontal="center" vertical="center"/>
      <protection locked="0"/>
    </xf>
    <xf numFmtId="0" fontId="6" fillId="23" borderId="35" xfId="0" applyFont="1" applyFill="1" applyBorder="1" applyAlignment="1" applyProtection="1">
      <alignment horizontal="center" vertical="center"/>
      <protection locked="0"/>
    </xf>
    <xf numFmtId="0" fontId="6" fillId="13"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18" borderId="1" xfId="0" applyFont="1" applyFill="1" applyBorder="1" applyAlignment="1" applyProtection="1">
      <alignment horizontal="center" vertical="center" wrapText="1"/>
      <protection locked="0"/>
    </xf>
    <xf numFmtId="0" fontId="6" fillId="19" borderId="1" xfId="0" applyFont="1" applyFill="1" applyBorder="1" applyAlignment="1" applyProtection="1">
      <alignment horizontal="center" vertical="center" wrapText="1"/>
      <protection locked="0"/>
    </xf>
    <xf numFmtId="0" fontId="6" fillId="19" borderId="46" xfId="0" applyFont="1" applyFill="1" applyBorder="1" applyAlignment="1" applyProtection="1">
      <alignment horizontal="center" vertical="center" wrapText="1"/>
      <protection locked="0"/>
    </xf>
    <xf numFmtId="0" fontId="6" fillId="21" borderId="1" xfId="0" applyFont="1" applyFill="1" applyBorder="1" applyAlignment="1" applyProtection="1">
      <alignment textRotation="90"/>
      <protection locked="0"/>
    </xf>
    <xf numFmtId="0" fontId="6" fillId="20" borderId="1" xfId="0" applyFont="1" applyFill="1" applyBorder="1" applyAlignment="1" applyProtection="1">
      <alignment horizontal="center" vertical="center" wrapText="1"/>
      <protection locked="0"/>
    </xf>
    <xf numFmtId="0" fontId="6" fillId="20" borderId="1" xfId="0" applyFont="1" applyFill="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47" fillId="0" borderId="3" xfId="0" applyFont="1" applyBorder="1" applyAlignment="1" applyProtection="1">
      <alignment horizontal="left" vertical="center"/>
      <protection locked="0"/>
    </xf>
    <xf numFmtId="0" fontId="47" fillId="0" borderId="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43" xfId="0" applyFont="1" applyBorder="1" applyAlignment="1" applyProtection="1">
      <alignment horizontal="left" vertical="center"/>
      <protection locked="0"/>
    </xf>
    <xf numFmtId="0" fontId="47" fillId="0" borderId="39" xfId="0" applyFont="1" applyBorder="1" applyAlignment="1" applyProtection="1">
      <alignment horizontal="left" vertical="center"/>
      <protection locked="0"/>
    </xf>
    <xf numFmtId="0" fontId="47" fillId="0" borderId="6" xfId="0" applyFont="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5" fillId="0" borderId="1" xfId="0" applyFont="1" applyBorder="1" applyAlignment="1" applyProtection="1">
      <alignment horizontal="center" vertical="center" wrapText="1"/>
      <protection locked="0"/>
    </xf>
    <xf numFmtId="0" fontId="6" fillId="20" borderId="40" xfId="0" applyFont="1" applyFill="1" applyBorder="1" applyAlignment="1" applyProtection="1">
      <alignment horizontal="center" vertical="center"/>
      <protection locked="0"/>
    </xf>
    <xf numFmtId="0" fontId="6" fillId="20" borderId="41" xfId="0" applyFont="1" applyFill="1" applyBorder="1" applyAlignment="1" applyProtection="1">
      <alignment horizontal="center" vertical="center"/>
      <protection locked="0"/>
    </xf>
    <xf numFmtId="0" fontId="6" fillId="22" borderId="47" xfId="0" applyFont="1" applyFill="1" applyBorder="1" applyAlignment="1" applyProtection="1">
      <alignment horizontal="center" vertical="center" wrapText="1"/>
      <protection locked="0"/>
    </xf>
    <xf numFmtId="0" fontId="6" fillId="22" borderId="46" xfId="0" applyFont="1" applyFill="1" applyBorder="1" applyAlignment="1" applyProtection="1">
      <alignment horizontal="center" vertical="center" wrapText="1"/>
      <protection locked="0"/>
    </xf>
    <xf numFmtId="0" fontId="6" fillId="21" borderId="41" xfId="0" applyFont="1" applyFill="1" applyBorder="1" applyAlignment="1" applyProtection="1">
      <alignment horizontal="center" vertical="center" wrapText="1"/>
      <protection locked="0"/>
    </xf>
    <xf numFmtId="0" fontId="6" fillId="24" borderId="40" xfId="0" applyFont="1" applyFill="1" applyBorder="1" applyAlignment="1" applyProtection="1">
      <alignment horizontal="center" vertical="center"/>
      <protection locked="0"/>
    </xf>
    <xf numFmtId="0" fontId="6" fillId="24" borderId="41" xfId="0" applyFont="1" applyFill="1" applyBorder="1" applyAlignment="1" applyProtection="1">
      <alignment horizontal="center" vertical="center"/>
      <protection locked="0"/>
    </xf>
    <xf numFmtId="0" fontId="6" fillId="24" borderId="42" xfId="0" applyFont="1" applyFill="1" applyBorder="1" applyAlignment="1" applyProtection="1">
      <alignment horizontal="center" vertical="center"/>
      <protection locked="0"/>
    </xf>
    <xf numFmtId="0" fontId="6" fillId="24" borderId="34" xfId="0" applyFont="1" applyFill="1" applyBorder="1" applyAlignment="1" applyProtection="1">
      <alignment horizontal="center" vertical="center"/>
      <protection locked="0"/>
    </xf>
    <xf numFmtId="0" fontId="6" fillId="24" borderId="1" xfId="0" applyFont="1" applyFill="1" applyBorder="1" applyAlignment="1" applyProtection="1">
      <alignment horizontal="center" vertical="center"/>
      <protection locked="0"/>
    </xf>
    <xf numFmtId="0" fontId="6" fillId="24" borderId="35"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wrapText="1"/>
      <protection locked="0"/>
    </xf>
    <xf numFmtId="0" fontId="6" fillId="4" borderId="41"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23" borderId="46" xfId="0" applyFont="1" applyFill="1" applyBorder="1" applyAlignment="1" applyProtection="1">
      <alignment horizontal="center" vertical="center"/>
      <protection locked="0"/>
    </xf>
    <xf numFmtId="0" fontId="6" fillId="20" borderId="34" xfId="0" applyFont="1" applyFill="1" applyBorder="1" applyAlignment="1" applyProtection="1">
      <alignment horizontal="center" vertical="center" wrapText="1"/>
      <protection locked="0"/>
    </xf>
    <xf numFmtId="0" fontId="6" fillId="23" borderId="34" xfId="0" applyFont="1" applyFill="1" applyBorder="1" applyAlignment="1" applyProtection="1">
      <alignment horizontal="center" vertical="center" wrapText="1"/>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9" fillId="0" borderId="0" xfId="0" applyFont="1" applyAlignment="1">
      <alignment horizontal="center" vertical="center"/>
    </xf>
    <xf numFmtId="0" fontId="15" fillId="0" borderId="0" xfId="0" applyFont="1" applyAlignment="1">
      <alignment horizontal="center" vertical="center"/>
    </xf>
    <xf numFmtId="0" fontId="26" fillId="5" borderId="14" xfId="0" applyFont="1" applyFill="1" applyBorder="1" applyAlignment="1" applyProtection="1">
      <alignment horizontal="center" wrapText="1" readingOrder="1"/>
      <protection hidden="1"/>
    </xf>
    <xf numFmtId="0" fontId="26" fillId="5" borderId="0" xfId="0" applyFont="1" applyFill="1" applyBorder="1" applyAlignment="1" applyProtection="1">
      <alignment horizontal="center" wrapText="1" readingOrder="1"/>
      <protection hidden="1"/>
    </xf>
    <xf numFmtId="0" fontId="26" fillId="5" borderId="12" xfId="0" applyFont="1" applyFill="1" applyBorder="1" applyAlignment="1" applyProtection="1">
      <alignment horizontal="center" wrapText="1" readingOrder="1"/>
      <protection hidden="1"/>
    </xf>
    <xf numFmtId="0" fontId="26" fillId="5" borderId="11" xfId="0" applyFont="1" applyFill="1" applyBorder="1" applyAlignment="1" applyProtection="1">
      <alignment horizontal="center" wrapText="1" readingOrder="1"/>
      <protection hidden="1"/>
    </xf>
    <xf numFmtId="0" fontId="26" fillId="5" borderId="13" xfId="0" applyFont="1" applyFill="1" applyBorder="1" applyAlignment="1" applyProtection="1">
      <alignment horizontal="center" wrapText="1" readingOrder="1"/>
      <protection hidden="1"/>
    </xf>
    <xf numFmtId="0" fontId="26" fillId="5" borderId="10" xfId="0" applyFont="1" applyFill="1" applyBorder="1" applyAlignment="1" applyProtection="1">
      <alignment horizontal="center" wrapText="1" readingOrder="1"/>
      <protection hidden="1"/>
    </xf>
    <xf numFmtId="0" fontId="26" fillId="5" borderId="17" xfId="0" applyFont="1" applyFill="1" applyBorder="1" applyAlignment="1" applyProtection="1">
      <alignment horizontal="center" wrapText="1" readingOrder="1"/>
      <protection hidden="1"/>
    </xf>
    <xf numFmtId="0" fontId="26" fillId="5" borderId="16" xfId="0" applyFont="1" applyFill="1" applyBorder="1" applyAlignment="1" applyProtection="1">
      <alignment horizontal="center" wrapText="1" readingOrder="1"/>
      <protection hidden="1"/>
    </xf>
    <xf numFmtId="0" fontId="26" fillId="5" borderId="15" xfId="0" applyFont="1" applyFill="1" applyBorder="1" applyAlignment="1" applyProtection="1">
      <alignment horizontal="center" wrapText="1" readingOrder="1"/>
      <protection hidden="1"/>
    </xf>
    <xf numFmtId="0" fontId="29" fillId="0" borderId="0" xfId="0" applyFont="1" applyAlignment="1">
      <alignment horizontal="center" vertical="center" wrapText="1"/>
    </xf>
    <xf numFmtId="0" fontId="26" fillId="16" borderId="14" xfId="0" applyFont="1" applyFill="1" applyBorder="1" applyAlignment="1" applyProtection="1">
      <alignment horizontal="center" wrapText="1" readingOrder="1"/>
      <protection hidden="1"/>
    </xf>
    <xf numFmtId="0" fontId="26" fillId="16" borderId="0" xfId="0" applyFont="1" applyFill="1" applyBorder="1" applyAlignment="1" applyProtection="1">
      <alignment horizontal="center" wrapText="1" readingOrder="1"/>
      <protection hidden="1"/>
    </xf>
    <xf numFmtId="0" fontId="26" fillId="16" borderId="12" xfId="0" applyFont="1" applyFill="1" applyBorder="1" applyAlignment="1" applyProtection="1">
      <alignment horizontal="center" wrapText="1" readingOrder="1"/>
      <protection hidden="1"/>
    </xf>
    <xf numFmtId="0" fontId="26" fillId="16" borderId="11" xfId="0" applyFont="1" applyFill="1" applyBorder="1" applyAlignment="1" applyProtection="1">
      <alignment horizontal="center" wrapText="1" readingOrder="1"/>
      <protection hidden="1"/>
    </xf>
    <xf numFmtId="0" fontId="26" fillId="16" borderId="16" xfId="0" applyFont="1" applyFill="1" applyBorder="1" applyAlignment="1" applyProtection="1">
      <alignment horizontal="center" wrapText="1" readingOrder="1"/>
      <protection hidden="1"/>
    </xf>
    <xf numFmtId="0" fontId="26" fillId="16" borderId="15" xfId="0" applyFont="1" applyFill="1" applyBorder="1" applyAlignment="1" applyProtection="1">
      <alignment horizontal="center" wrapText="1" readingOrder="1"/>
      <protection hidden="1"/>
    </xf>
    <xf numFmtId="0" fontId="26" fillId="16" borderId="13" xfId="0" applyFont="1" applyFill="1" applyBorder="1" applyAlignment="1" applyProtection="1">
      <alignment horizontal="center" wrapText="1" readingOrder="1"/>
      <protection hidden="1"/>
    </xf>
    <xf numFmtId="0" fontId="26" fillId="16" borderId="10" xfId="0" applyFont="1" applyFill="1" applyBorder="1" applyAlignment="1" applyProtection="1">
      <alignment horizontal="center" wrapText="1" readingOrder="1"/>
      <protection hidden="1"/>
    </xf>
    <xf numFmtId="0" fontId="26" fillId="16" borderId="17" xfId="0" applyFont="1" applyFill="1" applyBorder="1" applyAlignment="1" applyProtection="1">
      <alignment horizontal="center" wrapText="1" readingOrder="1"/>
      <protection hidden="1"/>
    </xf>
    <xf numFmtId="0" fontId="26" fillId="14" borderId="14" xfId="0" applyFont="1" applyFill="1" applyBorder="1" applyAlignment="1" applyProtection="1">
      <alignment horizontal="center" wrapText="1" readingOrder="1"/>
      <protection hidden="1"/>
    </xf>
    <xf numFmtId="0" fontId="26" fillId="14" borderId="0" xfId="0" applyFont="1" applyFill="1" applyBorder="1" applyAlignment="1" applyProtection="1">
      <alignment horizontal="center" wrapText="1" readingOrder="1"/>
      <protection hidden="1"/>
    </xf>
    <xf numFmtId="0" fontId="26" fillId="14" borderId="13" xfId="0" applyFont="1" applyFill="1" applyBorder="1" applyAlignment="1" applyProtection="1">
      <alignment horizontal="center" wrapText="1" readingOrder="1"/>
      <protection hidden="1"/>
    </xf>
    <xf numFmtId="0" fontId="26" fillId="14" borderId="12" xfId="0" applyFont="1" applyFill="1" applyBorder="1" applyAlignment="1" applyProtection="1">
      <alignment horizontal="center" wrapText="1" readingOrder="1"/>
      <protection hidden="1"/>
    </xf>
    <xf numFmtId="0" fontId="26" fillId="14" borderId="11" xfId="0" applyFont="1" applyFill="1" applyBorder="1" applyAlignment="1" applyProtection="1">
      <alignment horizontal="center" wrapText="1" readingOrder="1"/>
      <protection hidden="1"/>
    </xf>
    <xf numFmtId="0" fontId="26" fillId="14" borderId="10" xfId="0" applyFont="1" applyFill="1" applyBorder="1" applyAlignment="1" applyProtection="1">
      <alignment horizontal="center" wrapText="1" readingOrder="1"/>
      <protection hidden="1"/>
    </xf>
    <xf numFmtId="0" fontId="26" fillId="14" borderId="17" xfId="0" applyFont="1" applyFill="1" applyBorder="1" applyAlignment="1" applyProtection="1">
      <alignment horizontal="center" wrapText="1" readingOrder="1"/>
      <protection hidden="1"/>
    </xf>
    <xf numFmtId="0" fontId="26" fillId="14" borderId="16" xfId="0" applyFont="1" applyFill="1" applyBorder="1" applyAlignment="1" applyProtection="1">
      <alignment horizontal="center" wrapText="1" readingOrder="1"/>
      <protection hidden="1"/>
    </xf>
    <xf numFmtId="0" fontId="26" fillId="14" borderId="15" xfId="0" applyFont="1" applyFill="1" applyBorder="1" applyAlignment="1" applyProtection="1">
      <alignment horizontal="center" wrapText="1" readingOrder="1"/>
      <protection hidden="1"/>
    </xf>
    <xf numFmtId="0" fontId="26" fillId="15" borderId="14" xfId="0" applyFont="1" applyFill="1" applyBorder="1" applyAlignment="1" applyProtection="1">
      <alignment horizontal="center" vertical="center" wrapText="1" readingOrder="1"/>
      <protection hidden="1"/>
    </xf>
    <xf numFmtId="0" fontId="26" fillId="15" borderId="0" xfId="0" applyFont="1" applyFill="1" applyBorder="1" applyAlignment="1" applyProtection="1">
      <alignment horizontal="center" vertical="center" wrapText="1" readingOrder="1"/>
      <protection hidden="1"/>
    </xf>
    <xf numFmtId="0" fontId="26" fillId="15" borderId="0" xfId="0" applyFont="1" applyFill="1" applyAlignment="1" applyProtection="1">
      <alignment horizontal="center" vertical="center" wrapText="1" readingOrder="1"/>
      <protection hidden="1"/>
    </xf>
    <xf numFmtId="0" fontId="26" fillId="15" borderId="13" xfId="0" applyFont="1" applyFill="1" applyBorder="1" applyAlignment="1" applyProtection="1">
      <alignment horizontal="center" vertical="center" wrapText="1" readingOrder="1"/>
      <protection hidden="1"/>
    </xf>
    <xf numFmtId="0" fontId="26" fillId="15" borderId="12" xfId="0" applyFont="1" applyFill="1" applyBorder="1" applyAlignment="1" applyProtection="1">
      <alignment horizontal="center" vertical="center" wrapText="1" readingOrder="1"/>
      <protection hidden="1"/>
    </xf>
    <xf numFmtId="0" fontId="26" fillId="15" borderId="11" xfId="0" applyFont="1" applyFill="1" applyBorder="1" applyAlignment="1" applyProtection="1">
      <alignment horizontal="center" vertical="center" wrapText="1" readingOrder="1"/>
      <protection hidden="1"/>
    </xf>
    <xf numFmtId="0" fontId="26" fillId="15" borderId="10" xfId="0" applyFont="1" applyFill="1" applyBorder="1" applyAlignment="1" applyProtection="1">
      <alignment horizontal="center" vertical="center" wrapText="1" readingOrder="1"/>
      <protection hidden="1"/>
    </xf>
    <xf numFmtId="0" fontId="26" fillId="15" borderId="17" xfId="0" applyFont="1" applyFill="1" applyBorder="1" applyAlignment="1" applyProtection="1">
      <alignment horizontal="center" vertical="center" wrapText="1" readingOrder="1"/>
      <protection hidden="1"/>
    </xf>
    <xf numFmtId="0" fontId="26" fillId="15" borderId="16" xfId="0" applyFont="1" applyFill="1" applyBorder="1" applyAlignment="1" applyProtection="1">
      <alignment horizontal="center" vertical="center" wrapText="1" readingOrder="1"/>
      <protection hidden="1"/>
    </xf>
    <xf numFmtId="0" fontId="26" fillId="15" borderId="15" xfId="0" applyFont="1" applyFill="1" applyBorder="1" applyAlignment="1" applyProtection="1">
      <alignment horizontal="center" vertical="center" wrapText="1" readingOrder="1"/>
      <protection hidden="1"/>
    </xf>
    <xf numFmtId="0" fontId="27" fillId="17" borderId="0" xfId="0" applyFont="1" applyFill="1" applyAlignment="1">
      <alignment horizontal="center" vertical="center" wrapText="1" readingOrder="1"/>
    </xf>
    <xf numFmtId="0" fontId="25" fillId="0" borderId="17" xfId="0" applyFont="1" applyBorder="1" applyAlignment="1">
      <alignment horizontal="center" vertical="center" wrapText="1"/>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Alignment="1">
      <alignment horizontal="center"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wrapText="1"/>
    </xf>
    <xf numFmtId="0" fontId="27" fillId="17" borderId="0" xfId="0" applyFont="1" applyFill="1" applyAlignment="1">
      <alignment horizontal="center" vertical="center" textRotation="90" wrapText="1" readingOrder="1"/>
    </xf>
    <xf numFmtId="0" fontId="27" fillId="17" borderId="13" xfId="0" applyFont="1" applyFill="1" applyBorder="1" applyAlignment="1">
      <alignment horizontal="center" vertical="center" textRotation="90" wrapText="1" readingOrder="1"/>
    </xf>
    <xf numFmtId="0" fontId="28" fillId="14" borderId="25" xfId="0" applyFont="1" applyFill="1" applyBorder="1" applyAlignment="1">
      <alignment horizontal="center" vertical="center" wrapText="1" readingOrder="1"/>
    </xf>
    <xf numFmtId="0" fontId="28" fillId="14" borderId="24" xfId="0" applyFont="1" applyFill="1" applyBorder="1" applyAlignment="1">
      <alignment horizontal="center" vertical="center" wrapText="1" readingOrder="1"/>
    </xf>
    <xf numFmtId="0" fontId="28" fillId="14" borderId="23" xfId="0" applyFont="1" applyFill="1" applyBorder="1" applyAlignment="1">
      <alignment horizontal="center" vertical="center" wrapText="1" readingOrder="1"/>
    </xf>
    <xf numFmtId="0" fontId="28" fillId="14" borderId="22" xfId="0" applyFont="1" applyFill="1" applyBorder="1" applyAlignment="1">
      <alignment horizontal="center" vertical="center" wrapText="1" readingOrder="1"/>
    </xf>
    <xf numFmtId="0" fontId="28" fillId="14" borderId="0" xfId="0" applyFont="1" applyFill="1" applyBorder="1" applyAlignment="1">
      <alignment horizontal="center" vertical="center" wrapText="1" readingOrder="1"/>
    </xf>
    <xf numFmtId="0" fontId="28" fillId="14" borderId="21" xfId="0" applyFont="1" applyFill="1" applyBorder="1" applyAlignment="1">
      <alignment horizontal="center" vertical="center" wrapText="1" readingOrder="1"/>
    </xf>
    <xf numFmtId="0" fontId="28" fillId="14" borderId="20" xfId="0" applyFont="1" applyFill="1" applyBorder="1" applyAlignment="1">
      <alignment horizontal="center" vertical="center" wrapText="1" readingOrder="1"/>
    </xf>
    <xf numFmtId="0" fontId="28" fillId="14" borderId="19" xfId="0" applyFont="1" applyFill="1" applyBorder="1" applyAlignment="1">
      <alignment horizontal="center" vertical="center" wrapText="1" readingOrder="1"/>
    </xf>
    <xf numFmtId="0" fontId="28" fillId="14" borderId="18" xfId="0" applyFont="1" applyFill="1" applyBorder="1" applyAlignment="1">
      <alignment horizontal="center" vertical="center" wrapText="1" readingOrder="1"/>
    </xf>
    <xf numFmtId="0" fontId="28" fillId="15" borderId="25" xfId="0" applyFont="1" applyFill="1" applyBorder="1" applyAlignment="1">
      <alignment horizontal="center" vertical="center" wrapText="1" readingOrder="1"/>
    </xf>
    <xf numFmtId="0" fontId="28" fillId="15" borderId="24" xfId="0" applyFont="1" applyFill="1" applyBorder="1" applyAlignment="1">
      <alignment horizontal="center" vertical="center" wrapText="1" readingOrder="1"/>
    </xf>
    <xf numFmtId="0" fontId="28" fillId="15" borderId="23" xfId="0" applyFont="1" applyFill="1" applyBorder="1" applyAlignment="1">
      <alignment horizontal="center" vertical="center" wrapText="1" readingOrder="1"/>
    </xf>
    <xf numFmtId="0" fontId="28" fillId="15" borderId="22" xfId="0" applyFont="1" applyFill="1" applyBorder="1" applyAlignment="1">
      <alignment horizontal="center" vertical="center" wrapText="1" readingOrder="1"/>
    </xf>
    <xf numFmtId="0" fontId="28" fillId="15" borderId="0" xfId="0" applyFont="1" applyFill="1" applyBorder="1" applyAlignment="1">
      <alignment horizontal="center" vertical="center" wrapText="1" readingOrder="1"/>
    </xf>
    <xf numFmtId="0" fontId="28" fillId="15" borderId="21" xfId="0" applyFont="1" applyFill="1" applyBorder="1" applyAlignment="1">
      <alignment horizontal="center" vertical="center" wrapText="1" readingOrder="1"/>
    </xf>
    <xf numFmtId="0" fontId="28" fillId="15" borderId="20" xfId="0" applyFont="1" applyFill="1" applyBorder="1" applyAlignment="1">
      <alignment horizontal="center" vertical="center" wrapText="1" readingOrder="1"/>
    </xf>
    <xf numFmtId="0" fontId="28" fillId="15" borderId="19" xfId="0" applyFont="1" applyFill="1" applyBorder="1" applyAlignment="1">
      <alignment horizontal="center" vertical="center" wrapText="1" readingOrder="1"/>
    </xf>
    <xf numFmtId="0" fontId="28" fillId="15" borderId="18" xfId="0" applyFont="1" applyFill="1" applyBorder="1" applyAlignment="1">
      <alignment horizontal="center" vertical="center" wrapText="1" readingOrder="1"/>
    </xf>
    <xf numFmtId="0" fontId="28" fillId="16" borderId="25" xfId="0" applyFont="1" applyFill="1" applyBorder="1" applyAlignment="1">
      <alignment horizontal="center" vertical="center" wrapText="1" readingOrder="1"/>
    </xf>
    <xf numFmtId="0" fontId="28" fillId="16" borderId="24" xfId="0" applyFont="1" applyFill="1" applyBorder="1" applyAlignment="1">
      <alignment horizontal="center" vertical="center" wrapText="1" readingOrder="1"/>
    </xf>
    <xf numFmtId="0" fontId="28" fillId="16" borderId="23" xfId="0" applyFont="1" applyFill="1" applyBorder="1" applyAlignment="1">
      <alignment horizontal="center" vertical="center" wrapText="1" readingOrder="1"/>
    </xf>
    <xf numFmtId="0" fontId="28" fillId="16" borderId="22" xfId="0" applyFont="1" applyFill="1" applyBorder="1" applyAlignment="1">
      <alignment horizontal="center" vertical="center" wrapText="1" readingOrder="1"/>
    </xf>
    <xf numFmtId="0" fontId="28" fillId="16" borderId="0" xfId="0" applyFont="1" applyFill="1" applyBorder="1" applyAlignment="1">
      <alignment horizontal="center" vertical="center" wrapText="1" readingOrder="1"/>
    </xf>
    <xf numFmtId="0" fontId="28" fillId="16" borderId="21" xfId="0" applyFont="1" applyFill="1" applyBorder="1" applyAlignment="1">
      <alignment horizontal="center" vertical="center" wrapText="1" readingOrder="1"/>
    </xf>
    <xf numFmtId="0" fontId="28" fillId="16" borderId="20" xfId="0" applyFont="1" applyFill="1" applyBorder="1" applyAlignment="1">
      <alignment horizontal="center" vertical="center" wrapText="1" readingOrder="1"/>
    </xf>
    <xf numFmtId="0" fontId="28" fillId="16" borderId="19" xfId="0" applyFont="1" applyFill="1" applyBorder="1" applyAlignment="1">
      <alignment horizontal="center" vertical="center" wrapText="1" readingOrder="1"/>
    </xf>
    <xf numFmtId="0" fontId="28" fillId="16" borderId="18" xfId="0" applyFont="1" applyFill="1" applyBorder="1" applyAlignment="1">
      <alignment horizontal="center" vertical="center" wrapText="1" readingOrder="1"/>
    </xf>
    <xf numFmtId="0" fontId="28" fillId="5" borderId="25" xfId="0" applyFont="1" applyFill="1" applyBorder="1" applyAlignment="1">
      <alignment horizontal="center" vertical="center" wrapText="1" readingOrder="1"/>
    </xf>
    <xf numFmtId="0" fontId="28" fillId="5" borderId="24" xfId="0" applyFont="1" applyFill="1" applyBorder="1" applyAlignment="1">
      <alignment horizontal="center" vertical="center" wrapText="1" readingOrder="1"/>
    </xf>
    <xf numFmtId="0" fontId="28" fillId="5" borderId="23" xfId="0" applyFont="1" applyFill="1" applyBorder="1" applyAlignment="1">
      <alignment horizontal="center" vertical="center" wrapText="1" readingOrder="1"/>
    </xf>
    <xf numFmtId="0" fontId="28" fillId="5" borderId="22" xfId="0" applyFont="1" applyFill="1" applyBorder="1" applyAlignment="1">
      <alignment horizontal="center" vertical="center" wrapText="1" readingOrder="1"/>
    </xf>
    <xf numFmtId="0" fontId="28" fillId="5" borderId="0" xfId="0" applyFont="1" applyFill="1" applyBorder="1" applyAlignment="1">
      <alignment horizontal="center" vertical="center" wrapText="1" readingOrder="1"/>
    </xf>
    <xf numFmtId="0" fontId="28" fillId="5" borderId="21" xfId="0" applyFont="1" applyFill="1" applyBorder="1" applyAlignment="1">
      <alignment horizontal="center" vertical="center" wrapText="1" readingOrder="1"/>
    </xf>
    <xf numFmtId="0" fontId="28" fillId="5" borderId="20" xfId="0" applyFont="1" applyFill="1" applyBorder="1" applyAlignment="1">
      <alignment horizontal="center" vertical="center" wrapText="1" readingOrder="1"/>
    </xf>
    <xf numFmtId="0" fontId="28" fillId="5" borderId="19" xfId="0" applyFont="1" applyFill="1" applyBorder="1" applyAlignment="1">
      <alignment horizontal="center" vertical="center" wrapText="1" readingOrder="1"/>
    </xf>
    <xf numFmtId="0" fontId="28" fillId="5" borderId="18" xfId="0" applyFont="1" applyFill="1" applyBorder="1" applyAlignment="1">
      <alignment horizontal="center" vertical="center" wrapText="1" readingOrder="1"/>
    </xf>
    <xf numFmtId="0" fontId="36" fillId="9" borderId="0" xfId="0" applyFont="1" applyFill="1" applyBorder="1" applyAlignment="1">
      <alignment horizontal="justify" vertical="center" wrapText="1"/>
    </xf>
    <xf numFmtId="0" fontId="30" fillId="20" borderId="26" xfId="0" applyFont="1" applyFill="1" applyBorder="1" applyAlignment="1">
      <alignment horizontal="center" vertical="center" wrapText="1" readingOrder="1"/>
    </xf>
    <xf numFmtId="0" fontId="30" fillId="20" borderId="27" xfId="0" applyFont="1" applyFill="1" applyBorder="1" applyAlignment="1">
      <alignment horizontal="center" vertical="center" wrapText="1" readingOrder="1"/>
    </xf>
    <xf numFmtId="0" fontId="30" fillId="20" borderId="28" xfId="0" applyFont="1" applyFill="1" applyBorder="1" applyAlignment="1">
      <alignment horizontal="center" vertical="center" wrapText="1" readingOrder="1"/>
    </xf>
    <xf numFmtId="0" fontId="32" fillId="20" borderId="29" xfId="0" applyFont="1" applyFill="1" applyBorder="1" applyAlignment="1">
      <alignment horizontal="center" vertical="center" wrapText="1" readingOrder="1"/>
    </xf>
    <xf numFmtId="0" fontId="32" fillId="20" borderId="30" xfId="0" applyFont="1" applyFill="1" applyBorder="1" applyAlignment="1">
      <alignment horizontal="center" vertical="center" wrapText="1" readingOrder="1"/>
    </xf>
    <xf numFmtId="0" fontId="32" fillId="9" borderId="32" xfId="0" applyFont="1" applyFill="1" applyBorder="1" applyAlignment="1">
      <alignment horizontal="center" vertical="center" wrapText="1" readingOrder="1"/>
    </xf>
    <xf numFmtId="0" fontId="32" fillId="9" borderId="34" xfId="0" applyFont="1" applyFill="1" applyBorder="1" applyAlignment="1">
      <alignment horizontal="center" vertical="center" wrapText="1" readingOrder="1"/>
    </xf>
    <xf numFmtId="0" fontId="32" fillId="9" borderId="7"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2" fillId="9" borderId="36" xfId="0" applyFont="1" applyFill="1" applyBorder="1" applyAlignment="1">
      <alignment horizontal="center" vertical="center" wrapText="1" readingOrder="1"/>
    </xf>
    <xf numFmtId="0" fontId="32" fillId="9" borderId="37" xfId="0" applyFont="1" applyFill="1" applyBorder="1" applyAlignment="1">
      <alignment horizontal="center" vertical="center" wrapText="1" readingOrder="1"/>
    </xf>
    <xf numFmtId="0" fontId="6" fillId="2" borderId="58" xfId="0" applyFont="1" applyFill="1" applyBorder="1" applyAlignment="1" applyProtection="1">
      <alignment horizontal="center" vertical="center" textRotation="90"/>
      <protection locked="0"/>
    </xf>
    <xf numFmtId="0" fontId="6" fillId="2" borderId="59" xfId="0" applyFont="1" applyFill="1" applyBorder="1" applyAlignment="1" applyProtection="1">
      <alignment horizontal="center" vertical="center" textRotation="90"/>
      <protection locked="0"/>
    </xf>
    <xf numFmtId="0" fontId="57" fillId="0" borderId="59" xfId="0" applyFont="1" applyFill="1" applyBorder="1" applyAlignment="1" applyProtection="1">
      <alignment horizontal="center" vertical="center"/>
      <protection locked="0"/>
    </xf>
    <xf numFmtId="0" fontId="5" fillId="0" borderId="57"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6" fillId="2" borderId="40"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left" vertical="center"/>
      <protection locked="0"/>
    </xf>
    <xf numFmtId="0" fontId="57" fillId="9" borderId="48" xfId="0" applyFont="1" applyFill="1" applyBorder="1" applyAlignment="1">
      <alignment vertical="center" wrapText="1"/>
    </xf>
    <xf numFmtId="0" fontId="54" fillId="0" borderId="51" xfId="0" applyFont="1" applyFill="1" applyBorder="1" applyAlignment="1" applyProtection="1">
      <alignment horizontal="left" vertical="center" wrapText="1"/>
      <protection locked="0"/>
    </xf>
    <xf numFmtId="0" fontId="57" fillId="0" borderId="48" xfId="0" applyFont="1" applyBorder="1" applyAlignment="1">
      <alignment vertical="center" wrapText="1"/>
    </xf>
    <xf numFmtId="0" fontId="54" fillId="0" borderId="35" xfId="0" applyFont="1" applyFill="1" applyBorder="1" applyAlignment="1" applyProtection="1">
      <alignment horizontal="left" vertical="center" wrapText="1"/>
      <protection locked="0"/>
    </xf>
    <xf numFmtId="0" fontId="54" fillId="0" borderId="35" xfId="0" applyFont="1" applyFill="1" applyBorder="1" applyAlignment="1" applyProtection="1">
      <alignment horizontal="center" vertical="center" wrapText="1"/>
      <protection locked="0"/>
    </xf>
    <xf numFmtId="0" fontId="57" fillId="0" borderId="62" xfId="0" applyFont="1" applyBorder="1" applyAlignment="1">
      <alignment vertical="center" wrapText="1"/>
    </xf>
    <xf numFmtId="0" fontId="46" fillId="0" borderId="51" xfId="0" applyFont="1" applyFill="1" applyBorder="1" applyAlignment="1" applyProtection="1">
      <alignment horizontal="left" vertical="center" wrapText="1"/>
      <protection locked="0"/>
    </xf>
    <xf numFmtId="0" fontId="46" fillId="0" borderId="42" xfId="0" applyFont="1" applyFill="1" applyBorder="1" applyAlignment="1" applyProtection="1">
      <alignment horizontal="left" vertical="center" wrapText="1"/>
      <protection locked="0"/>
    </xf>
    <xf numFmtId="0" fontId="46" fillId="0" borderId="33" xfId="0" applyFont="1" applyFill="1" applyBorder="1" applyAlignment="1" applyProtection="1">
      <alignment horizontal="left" vertical="center" wrapText="1"/>
      <protection locked="0"/>
    </xf>
    <xf numFmtId="0" fontId="57" fillId="0" borderId="35" xfId="0" applyFont="1" applyFill="1" applyBorder="1" applyAlignment="1" applyProtection="1">
      <alignment horizontal="left" vertical="center" wrapText="1"/>
      <protection locked="0"/>
    </xf>
    <xf numFmtId="0" fontId="46" fillId="0" borderId="35" xfId="0" applyNumberFormat="1" applyFont="1" applyFill="1" applyBorder="1" applyAlignment="1" applyProtection="1">
      <alignment vertical="center" wrapText="1"/>
      <protection locked="0"/>
    </xf>
    <xf numFmtId="0" fontId="46" fillId="0" borderId="35" xfId="0" applyFont="1" applyFill="1" applyBorder="1" applyAlignment="1" applyProtection="1">
      <alignment horizontal="left" vertical="top" wrapText="1"/>
      <protection locked="0"/>
    </xf>
    <xf numFmtId="0" fontId="46" fillId="0" borderId="35" xfId="0" applyNumberFormat="1" applyFont="1" applyFill="1" applyBorder="1" applyAlignment="1" applyProtection="1">
      <alignment horizontal="left" vertical="center" wrapText="1"/>
      <protection locked="0"/>
    </xf>
    <xf numFmtId="0" fontId="46" fillId="0" borderId="35" xfId="0" applyNumberFormat="1" applyFont="1" applyFill="1" applyBorder="1" applyAlignment="1" applyProtection="1">
      <alignment horizontal="left" vertical="top" wrapText="1"/>
      <protection locked="0"/>
    </xf>
    <xf numFmtId="0" fontId="55" fillId="0" borderId="35" xfId="0" applyFont="1" applyFill="1" applyBorder="1" applyAlignment="1" applyProtection="1">
      <alignment horizontal="left" vertical="top" wrapText="1"/>
      <protection locked="0"/>
    </xf>
    <xf numFmtId="0" fontId="54" fillId="0" borderId="35" xfId="0" applyFont="1" applyFill="1" applyBorder="1" applyAlignment="1" applyProtection="1">
      <alignment horizontal="left" vertical="top" wrapText="1"/>
      <protection locked="0"/>
    </xf>
    <xf numFmtId="0" fontId="58" fillId="0" borderId="35" xfId="0" applyFont="1" applyFill="1" applyBorder="1" applyAlignment="1" applyProtection="1">
      <alignment horizontal="left" vertical="center" wrapText="1"/>
      <protection locked="0"/>
    </xf>
    <xf numFmtId="0" fontId="54" fillId="0" borderId="35" xfId="0" applyFont="1" applyFill="1" applyBorder="1" applyAlignment="1" applyProtection="1">
      <alignment vertical="center" wrapText="1"/>
      <protection locked="0"/>
    </xf>
    <xf numFmtId="0" fontId="59" fillId="0" borderId="35" xfId="0" applyFont="1" applyFill="1" applyBorder="1" applyAlignment="1" applyProtection="1">
      <alignment horizontal="left" vertical="center" wrapText="1"/>
      <protection locked="0"/>
    </xf>
    <xf numFmtId="0" fontId="61" fillId="0" borderId="35" xfId="0" applyNumberFormat="1" applyFont="1" applyFill="1" applyBorder="1" applyAlignment="1" applyProtection="1">
      <alignment horizontal="left" vertical="center" wrapText="1"/>
      <protection locked="0"/>
    </xf>
    <xf numFmtId="0" fontId="55" fillId="0" borderId="35"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wrapText="1"/>
      <protection locked="0"/>
    </xf>
    <xf numFmtId="0" fontId="5" fillId="0" borderId="35" xfId="0" applyFont="1" applyBorder="1" applyAlignment="1" applyProtection="1">
      <alignment horizontal="left" wrapText="1"/>
      <protection locked="0"/>
    </xf>
    <xf numFmtId="0" fontId="5" fillId="0" borderId="38" xfId="0" applyFont="1" applyBorder="1" applyAlignment="1" applyProtection="1">
      <alignment horizontal="left" wrapText="1"/>
      <protection locked="0"/>
    </xf>
    <xf numFmtId="0" fontId="6" fillId="8" borderId="57" xfId="0" applyFont="1" applyFill="1" applyBorder="1" applyAlignment="1" applyProtection="1">
      <alignment horizontal="center" vertical="center" wrapText="1"/>
      <protection locked="0"/>
    </xf>
    <xf numFmtId="0" fontId="6" fillId="8" borderId="61" xfId="0" applyFont="1" applyFill="1" applyBorder="1" applyAlignment="1" applyProtection="1">
      <alignment horizontal="center" vertical="center"/>
      <protection locked="0"/>
    </xf>
    <xf numFmtId="0" fontId="57" fillId="0" borderId="57" xfId="0" applyFont="1" applyBorder="1" applyAlignment="1" applyProtection="1">
      <alignment horizontal="left" vertical="center" wrapText="1"/>
      <protection locked="0"/>
    </xf>
    <xf numFmtId="0" fontId="57" fillId="0" borderId="6" xfId="0" applyFont="1" applyBorder="1" applyAlignment="1" applyProtection="1">
      <alignment horizontal="left" vertical="center" wrapText="1"/>
      <protection locked="0"/>
    </xf>
    <xf numFmtId="0" fontId="46" fillId="0" borderId="60" xfId="0" applyFont="1" applyFill="1" applyBorder="1" applyAlignment="1">
      <alignment vertical="center" wrapText="1"/>
    </xf>
    <xf numFmtId="9" fontId="46" fillId="0" borderId="57" xfId="1" applyFont="1" applyFill="1" applyBorder="1" applyAlignment="1" applyProtection="1">
      <alignment horizontal="left" vertical="center" wrapText="1"/>
      <protection locked="0"/>
    </xf>
    <xf numFmtId="0" fontId="46" fillId="0" borderId="57" xfId="0" applyFont="1" applyFill="1" applyBorder="1" applyAlignment="1">
      <alignment vertical="center" wrapText="1"/>
    </xf>
    <xf numFmtId="0" fontId="46" fillId="0" borderId="6" xfId="0" applyFont="1" applyFill="1" applyBorder="1" applyAlignment="1">
      <alignment vertical="center" wrapText="1"/>
    </xf>
    <xf numFmtId="0" fontId="57" fillId="0" borderId="57" xfId="0" applyFont="1" applyFill="1" applyBorder="1" applyAlignment="1" applyProtection="1">
      <alignment horizontal="left" vertical="center" wrapText="1"/>
      <protection locked="0"/>
    </xf>
    <xf numFmtId="0" fontId="6" fillId="4" borderId="42"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54" fillId="9" borderId="48" xfId="0" applyNumberFormat="1" applyFont="1" applyFill="1" applyBorder="1" applyAlignment="1" applyProtection="1">
      <alignment horizontal="justify" vertical="center"/>
      <protection locked="0"/>
    </xf>
    <xf numFmtId="0" fontId="54" fillId="9" borderId="51" xfId="0" applyNumberFormat="1" applyFont="1" applyFill="1" applyBorder="1" applyAlignment="1" applyProtection="1">
      <alignment horizontal="justify" vertical="center" wrapText="1"/>
      <protection locked="0"/>
    </xf>
    <xf numFmtId="0" fontId="54" fillId="0" borderId="48" xfId="0" applyNumberFormat="1" applyFont="1" applyFill="1" applyBorder="1" applyAlignment="1" applyProtection="1">
      <alignment horizontal="justify" vertical="center"/>
      <protection locked="0"/>
    </xf>
    <xf numFmtId="0" fontId="54" fillId="0" borderId="51" xfId="0" applyNumberFormat="1" applyFont="1" applyFill="1" applyBorder="1" applyAlignment="1" applyProtection="1">
      <alignment horizontal="justify" vertical="center" wrapText="1"/>
      <protection locked="0"/>
    </xf>
    <xf numFmtId="0" fontId="57" fillId="0" borderId="0" xfId="0" applyFont="1" applyBorder="1" applyAlignment="1" applyProtection="1">
      <alignment horizontal="left" vertical="center" wrapText="1"/>
      <protection locked="0"/>
    </xf>
    <xf numFmtId="0" fontId="54" fillId="0" borderId="35" xfId="0" applyNumberFormat="1" applyFont="1" applyFill="1" applyBorder="1" applyAlignment="1" applyProtection="1">
      <alignment horizontal="center" vertical="center" wrapText="1"/>
      <protection locked="0"/>
    </xf>
    <xf numFmtId="0" fontId="57" fillId="0" borderId="34" xfId="0" applyNumberFormat="1" applyFont="1" applyFill="1" applyBorder="1" applyAlignment="1" applyProtection="1">
      <alignment horizontal="left" vertical="center" wrapText="1"/>
      <protection locked="0"/>
    </xf>
    <xf numFmtId="0" fontId="46" fillId="0" borderId="34" xfId="0" applyNumberFormat="1" applyFont="1" applyFill="1" applyBorder="1" applyAlignment="1" applyProtection="1">
      <alignment horizontal="left" vertical="center" wrapText="1"/>
      <protection locked="0"/>
    </xf>
    <xf numFmtId="0" fontId="46" fillId="0" borderId="48" xfId="0" applyNumberFormat="1" applyFont="1" applyFill="1" applyBorder="1" applyAlignment="1" applyProtection="1">
      <alignment horizontal="left" vertical="center" wrapText="1"/>
      <protection locked="0"/>
    </xf>
    <xf numFmtId="0" fontId="46" fillId="0" borderId="51" xfId="0" applyNumberFormat="1" applyFont="1" applyFill="1" applyBorder="1" applyAlignment="1" applyProtection="1">
      <alignment horizontal="left" vertical="center" wrapText="1"/>
      <protection locked="0"/>
    </xf>
    <xf numFmtId="9" fontId="46" fillId="0" borderId="51" xfId="1" applyFont="1" applyFill="1" applyBorder="1" applyAlignment="1" applyProtection="1">
      <alignment horizontal="left" vertical="center" wrapText="1"/>
      <protection locked="0"/>
    </xf>
    <xf numFmtId="0" fontId="46" fillId="0" borderId="40" xfId="0" applyNumberFormat="1" applyFont="1" applyFill="1" applyBorder="1" applyAlignment="1" applyProtection="1">
      <alignment horizontal="justify" vertical="center" wrapText="1"/>
      <protection locked="0"/>
    </xf>
    <xf numFmtId="9" fontId="46" fillId="0" borderId="42" xfId="1" applyFont="1" applyFill="1" applyBorder="1" applyAlignment="1" applyProtection="1">
      <alignment horizontal="left" vertical="center" wrapText="1"/>
      <protection locked="0"/>
    </xf>
    <xf numFmtId="0" fontId="46" fillId="0" borderId="34" xfId="0" applyNumberFormat="1" applyFont="1" applyFill="1" applyBorder="1" applyAlignment="1" applyProtection="1">
      <alignment horizontal="justify" vertical="center" wrapText="1"/>
      <protection locked="0"/>
    </xf>
    <xf numFmtId="9" fontId="46" fillId="0" borderId="35" xfId="1" applyFont="1" applyFill="1" applyBorder="1" applyAlignment="1" applyProtection="1">
      <alignment horizontal="left" vertical="center" wrapText="1"/>
      <protection locked="0"/>
    </xf>
    <xf numFmtId="0" fontId="46" fillId="0" borderId="32" xfId="0" applyNumberFormat="1" applyFont="1" applyFill="1" applyBorder="1" applyAlignment="1" applyProtection="1">
      <alignment horizontal="left" vertical="center" wrapText="1"/>
      <protection locked="0"/>
    </xf>
    <xf numFmtId="0" fontId="46" fillId="0" borderId="33" xfId="0" applyNumberFormat="1" applyFont="1" applyFill="1" applyBorder="1" applyAlignment="1" applyProtection="1">
      <alignment horizontal="left" vertical="center" wrapText="1"/>
      <protection locked="0"/>
    </xf>
    <xf numFmtId="9" fontId="54" fillId="0" borderId="35" xfId="1" applyFont="1" applyFill="1" applyBorder="1" applyAlignment="1" applyProtection="1">
      <alignment horizontal="left" vertical="center" wrapText="1"/>
      <protection locked="0"/>
    </xf>
    <xf numFmtId="0" fontId="54" fillId="0" borderId="59" xfId="0" applyFont="1" applyFill="1" applyBorder="1" applyAlignment="1" applyProtection="1">
      <alignment horizontal="left" vertical="center" wrapText="1"/>
      <protection locked="0"/>
    </xf>
    <xf numFmtId="0" fontId="60" fillId="0" borderId="35" xfId="0" applyFont="1" applyFill="1" applyBorder="1" applyAlignment="1" applyProtection="1">
      <alignment horizontal="left" vertical="center" wrapText="1"/>
      <protection locked="0"/>
    </xf>
    <xf numFmtId="0" fontId="54" fillId="0" borderId="35" xfId="0" applyNumberFormat="1" applyFont="1" applyFill="1" applyBorder="1" applyAlignment="1" applyProtection="1">
      <alignment horizontal="left" vertical="center" wrapText="1"/>
      <protection locked="0"/>
    </xf>
    <xf numFmtId="0" fontId="59" fillId="0" borderId="35" xfId="0" applyNumberFormat="1" applyFont="1" applyFill="1" applyBorder="1" applyAlignment="1" applyProtection="1">
      <alignment horizontal="left" vertical="center" wrapText="1"/>
      <protection locked="0"/>
    </xf>
    <xf numFmtId="9" fontId="59" fillId="0" borderId="35" xfId="2" applyFont="1" applyFill="1" applyBorder="1" applyAlignment="1" applyProtection="1">
      <alignment horizontal="left" vertical="center" wrapText="1"/>
      <protection locked="0"/>
    </xf>
    <xf numFmtId="0" fontId="55" fillId="0" borderId="35" xfId="0" applyNumberFormat="1" applyFont="1" applyFill="1" applyBorder="1" applyAlignment="1" applyProtection="1">
      <alignment horizontal="left" vertical="center" wrapText="1"/>
      <protection locked="0"/>
    </xf>
    <xf numFmtId="9" fontId="55" fillId="0" borderId="35" xfId="2"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cellXfs>
  <cellStyles count="3">
    <cellStyle name="Normal" xfId="0" builtinId="0"/>
    <cellStyle name="Porcentaje" xfId="1" builtinId="5"/>
    <cellStyle name="Porcentaje 3" xfId="2"/>
  </cellStyles>
  <dxfs count="407">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ont>
        <strike val="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ont>
        <color theme="0"/>
      </font>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ont>
        <strike val="0"/>
      </font>
      <fill>
        <patternFill patternType="none">
          <bgColor auto="1"/>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indexed="51"/>
        </patternFill>
      </fill>
    </dxf>
    <dxf>
      <fill>
        <patternFill>
          <bgColor indexed="60"/>
        </patternFill>
      </fill>
    </dxf>
    <dxf>
      <fill>
        <patternFill>
          <bgColor indexed="17"/>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00FFFF"/>
      <color rgb="FFFE6700"/>
      <color rgb="FF36F42C"/>
      <color rgb="FFD691FD"/>
      <color rgb="FFEED2FE"/>
      <color rgb="FFFEE4CA"/>
      <color rgb="FFFEFFD1"/>
      <color rgb="FFCAF4FE"/>
      <color rgb="FFF9C3D4"/>
      <color rgb="FFEFD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POLITICA%20RIESGO.pptx" TargetMode="External"/></Relationships>
</file>

<file path=xl/drawings/drawing1.xml><?xml version="1.0" encoding="utf-8"?>
<xdr:wsDr xmlns:xdr="http://schemas.openxmlformats.org/drawingml/2006/spreadsheetDrawing" xmlns:a="http://schemas.openxmlformats.org/drawingml/2006/main">
  <xdr:twoCellAnchor>
    <xdr:from>
      <xdr:col>1</xdr:col>
      <xdr:colOff>36853</xdr:colOff>
      <xdr:row>1</xdr:row>
      <xdr:rowOff>5129</xdr:rowOff>
    </xdr:from>
    <xdr:to>
      <xdr:col>2</xdr:col>
      <xdr:colOff>469986</xdr:colOff>
      <xdr:row>3</xdr:row>
      <xdr:rowOff>298205</xdr:rowOff>
    </xdr:to>
    <xdr:pic>
      <xdr:nvPicPr>
        <xdr:cNvPr id="4" name="Imagen 3" descr="LOG-INTER-NE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28" y="90854"/>
          <a:ext cx="766508" cy="607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OLITICA%20CORTOLIMA\RIESGOS%20OPERAT%20PROCESOS\2%20MAPA%20RIESGO%20OPERATIVO%20APYLA%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POLITICA%20CORTOLIMA\RIESGOS%20OPERAT%20PROCESOS\3%20MATRIZ%20%20RIESGOS%20OFICINA%20TERRITORIAL%20ORIENTE%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OLITICA%20CORTOLIMA\RIESGOS%20OPERAT%20PROCESOS\RIEGO%20OPERATICO%20GESTION%20SOCIAMBI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OLITICA%20CORTOLIMA\RIESGOS%20OPERAT%20PROCESOS\RIESGOS%20OPERATIVOS%20PROD%20MAS%20LIMP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nubia-martinez\Downloads\1.%20Matriz_mapa_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1"/>
      <sheetName val="Hoja2"/>
      <sheetName val="Hoja3"/>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1"/>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Residual"/>
      <sheetName val="Tabla probabilidad"/>
      <sheetName val="Tabla Impacto"/>
      <sheetName val="Tabla Valoración controles"/>
      <sheetName val="Opciones Tratamiento"/>
      <sheetName val="Hoja1"/>
      <sheetName val="Matriz Calor Inherente"/>
    </sheetNames>
    <sheetDataSet>
      <sheetData sheetId="0"/>
      <sheetData sheetId="1">
        <row r="10">
          <cell r="A10">
            <v>1</v>
          </cell>
          <cell r="H10" t="str">
            <v/>
          </cell>
          <cell r="L10" t="str">
            <v/>
          </cell>
        </row>
        <row r="16">
          <cell r="A16">
            <v>2</v>
          </cell>
          <cell r="H16" t="str">
            <v/>
          </cell>
          <cell r="L16" t="str">
            <v/>
          </cell>
        </row>
        <row r="22">
          <cell r="A22">
            <v>3</v>
          </cell>
          <cell r="H22" t="str">
            <v/>
          </cell>
          <cell r="L22" t="str">
            <v/>
          </cell>
        </row>
        <row r="28">
          <cell r="A28">
            <v>4</v>
          </cell>
          <cell r="H28" t="str">
            <v/>
          </cell>
          <cell r="L28" t="str">
            <v/>
          </cell>
        </row>
        <row r="34">
          <cell r="A34">
            <v>5</v>
          </cell>
          <cell r="H34" t="str">
            <v/>
          </cell>
          <cell r="L34" t="str">
            <v/>
          </cell>
        </row>
        <row r="40">
          <cell r="A40">
            <v>6</v>
          </cell>
          <cell r="H40" t="str">
            <v/>
          </cell>
          <cell r="L40" t="str">
            <v/>
          </cell>
        </row>
        <row r="46">
          <cell r="A46">
            <v>7</v>
          </cell>
          <cell r="H46" t="str">
            <v/>
          </cell>
          <cell r="L46" t="str">
            <v/>
          </cell>
        </row>
        <row r="52">
          <cell r="A52">
            <v>8</v>
          </cell>
          <cell r="H52" t="str">
            <v/>
          </cell>
          <cell r="L52" t="str">
            <v/>
          </cell>
        </row>
        <row r="58">
          <cell r="A58">
            <v>9</v>
          </cell>
          <cell r="H58" t="str">
            <v/>
          </cell>
          <cell r="L58" t="str">
            <v/>
          </cell>
        </row>
        <row r="64">
          <cell r="A64">
            <v>10</v>
          </cell>
          <cell r="H64" t="str">
            <v/>
          </cell>
          <cell r="L64" t="str">
            <v/>
          </cell>
        </row>
        <row r="70">
          <cell r="A70">
            <v>0</v>
          </cell>
          <cell r="H70">
            <v>0</v>
          </cell>
          <cell r="L70">
            <v>0</v>
          </cell>
        </row>
      </sheetData>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nubia-martinez\Downloads\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0:E21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B200:C210" totalsRowShown="0" headerRowDxfId="406" dataDxfId="405">
  <autoFilter ref="B200:C210"/>
  <tableColumns count="2">
    <tableColumn id="1" name="Criterios" dataDxfId="404"/>
    <tableColumn id="2" name="Subcriterios" dataDxfId="40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T209"/>
  <sheetViews>
    <sheetView showGridLines="0" tabSelected="1" zoomScale="98" zoomScaleNormal="98" workbookViewId="0">
      <selection activeCell="C14" sqref="C14"/>
    </sheetView>
  </sheetViews>
  <sheetFormatPr baseColWidth="10" defaultRowHeight="14.25" x14ac:dyDescent="0.2"/>
  <cols>
    <col min="1" max="1" width="1" style="134" customWidth="1"/>
    <col min="2" max="2" width="5" style="138" customWidth="1"/>
    <col min="3" max="3" width="20.28515625" style="134" customWidth="1"/>
    <col min="4" max="4" width="12.140625" style="147" customWidth="1"/>
    <col min="5" max="5" width="32.85546875" style="140" customWidth="1"/>
    <col min="6" max="6" width="31" style="141" customWidth="1"/>
    <col min="7" max="7" width="18" style="141" customWidth="1"/>
    <col min="8" max="8" width="20.42578125" style="141" bestFit="1" customWidth="1"/>
    <col min="9" max="9" width="29" style="141" bestFit="1" customWidth="1"/>
    <col min="10" max="10" width="45" style="141" customWidth="1"/>
    <col min="11" max="11" width="33.5703125" style="141" customWidth="1"/>
    <col min="12" max="12" width="17.140625" style="161" bestFit="1" customWidth="1"/>
    <col min="13" max="13" width="27.28515625" style="141" customWidth="1"/>
    <col min="14" max="14" width="9" style="170" customWidth="1"/>
    <col min="15" max="15" width="18.42578125" style="170" bestFit="1" customWidth="1"/>
    <col min="16" max="16" width="21.7109375" style="170" customWidth="1"/>
    <col min="17" max="17" width="11.42578125" style="161" bestFit="1" customWidth="1"/>
    <col min="18" max="18" width="15.7109375" style="161" customWidth="1"/>
    <col min="19" max="19" width="10.5703125" style="170" customWidth="1"/>
    <col min="20" max="20" width="10.5703125" style="161" customWidth="1"/>
    <col min="21" max="21" width="17.85546875" style="161" customWidth="1"/>
    <col min="22" max="22" width="24.140625" style="141" customWidth="1"/>
    <col min="23" max="23" width="5.85546875" style="161" customWidth="1"/>
    <col min="24" max="24" width="15.140625" style="161" bestFit="1" customWidth="1"/>
    <col min="25" max="25" width="14.85546875" style="161" bestFit="1" customWidth="1"/>
    <col min="26" max="26" width="5.28515625" style="161" customWidth="1"/>
    <col min="27" max="27" width="14.5703125" style="161" bestFit="1" customWidth="1"/>
    <col min="28" max="28" width="14.85546875" style="161" bestFit="1" customWidth="1"/>
    <col min="29" max="29" width="4.140625" style="161" bestFit="1" customWidth="1"/>
    <col min="30" max="32" width="3.7109375" style="175" bestFit="1" customWidth="1"/>
    <col min="33" max="33" width="21.7109375" style="161" customWidth="1"/>
    <col min="34" max="34" width="20.28515625" style="161" customWidth="1"/>
    <col min="35" max="35" width="20.5703125" style="161" customWidth="1"/>
    <col min="36" max="36" width="16.7109375" style="161" customWidth="1"/>
    <col min="37" max="37" width="30.85546875" style="134" customWidth="1"/>
    <col min="38" max="38" width="18.5703125" style="134" customWidth="1"/>
    <col min="39" max="39" width="19.85546875" style="134" customWidth="1"/>
    <col min="40" max="40" width="15.5703125" style="134" customWidth="1"/>
    <col min="41" max="42" width="16.42578125" style="134" bestFit="1" customWidth="1"/>
    <col min="43" max="43" width="12.28515625" style="134" bestFit="1" customWidth="1"/>
    <col min="44" max="44" width="17.5703125" style="134" customWidth="1"/>
    <col min="45" max="45" width="0.85546875" style="134" customWidth="1"/>
    <col min="46" max="46" width="18.28515625" style="134" customWidth="1"/>
    <col min="47" max="47" width="17.140625" style="134" customWidth="1"/>
    <col min="48" max="48" width="17.5703125" style="134" customWidth="1"/>
    <col min="49" max="49" width="19.42578125" style="134" customWidth="1"/>
    <col min="50" max="16384" width="11.42578125" style="134"/>
  </cols>
  <sheetData>
    <row r="1" spans="1:45" ht="4.5" customHeight="1" x14ac:dyDescent="0.2">
      <c r="A1" s="127"/>
      <c r="B1" s="128"/>
      <c r="C1" s="127"/>
      <c r="D1" s="129"/>
      <c r="E1" s="130"/>
      <c r="F1" s="131"/>
      <c r="G1" s="131"/>
      <c r="H1" s="131"/>
      <c r="I1" s="131"/>
      <c r="J1" s="131"/>
      <c r="K1" s="131"/>
      <c r="L1" s="132"/>
      <c r="M1" s="131"/>
      <c r="N1" s="133"/>
      <c r="O1" s="133"/>
      <c r="P1" s="133"/>
      <c r="Q1" s="132"/>
      <c r="R1" s="132"/>
      <c r="S1" s="133"/>
      <c r="T1" s="132"/>
      <c r="U1" s="132"/>
      <c r="V1" s="131"/>
      <c r="W1" s="132"/>
      <c r="X1" s="132"/>
      <c r="Y1" s="132"/>
      <c r="Z1" s="132"/>
      <c r="AA1" s="132"/>
      <c r="AB1" s="132"/>
      <c r="AC1" s="132"/>
      <c r="AD1" s="171"/>
      <c r="AE1" s="171"/>
      <c r="AF1" s="171"/>
      <c r="AG1" s="132"/>
      <c r="AH1" s="132"/>
      <c r="AI1" s="132"/>
      <c r="AJ1" s="132"/>
      <c r="AK1" s="127"/>
      <c r="AL1" s="127"/>
      <c r="AM1" s="127"/>
      <c r="AN1" s="127"/>
      <c r="AO1" s="127"/>
      <c r="AP1" s="127"/>
      <c r="AQ1" s="127"/>
      <c r="AR1" s="127"/>
      <c r="AS1" s="127"/>
    </row>
    <row r="2" spans="1:45" ht="14.25" customHeight="1" x14ac:dyDescent="0.2">
      <c r="A2" s="127"/>
      <c r="B2" s="298"/>
      <c r="C2" s="299"/>
      <c r="D2" s="304" t="s">
        <v>135</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5"/>
      <c r="AQ2" s="135" t="s">
        <v>198</v>
      </c>
      <c r="AR2" s="136" t="s">
        <v>199</v>
      </c>
      <c r="AS2" s="127"/>
    </row>
    <row r="3" spans="1:45" ht="17.25" customHeight="1" x14ac:dyDescent="0.2">
      <c r="A3" s="127"/>
      <c r="B3" s="300"/>
      <c r="C3" s="301"/>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7"/>
      <c r="AQ3" s="312" t="s">
        <v>200</v>
      </c>
      <c r="AR3" s="312"/>
      <c r="AS3" s="127"/>
    </row>
    <row r="4" spans="1:45" ht="24" customHeight="1" x14ac:dyDescent="0.2">
      <c r="A4" s="127"/>
      <c r="B4" s="302"/>
      <c r="C4" s="303"/>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9"/>
      <c r="AQ4" s="135" t="s">
        <v>201</v>
      </c>
      <c r="AR4" s="137" t="s">
        <v>202</v>
      </c>
      <c r="AS4" s="127"/>
    </row>
    <row r="5" spans="1:45" ht="6.75" customHeight="1" thickBot="1" x14ac:dyDescent="0.25">
      <c r="A5" s="127"/>
      <c r="C5" s="138"/>
      <c r="D5" s="139"/>
      <c r="G5" s="142"/>
      <c r="H5" s="142"/>
      <c r="I5" s="142"/>
      <c r="J5" s="142"/>
      <c r="K5" s="142"/>
      <c r="L5" s="143"/>
      <c r="M5" s="142"/>
      <c r="N5" s="144"/>
      <c r="O5" s="144"/>
      <c r="P5" s="144"/>
      <c r="Q5" s="143"/>
      <c r="R5" s="143"/>
      <c r="S5" s="144"/>
      <c r="T5" s="143"/>
      <c r="U5" s="143"/>
      <c r="V5" s="142"/>
      <c r="W5" s="143"/>
      <c r="X5" s="143"/>
      <c r="Y5" s="143"/>
      <c r="Z5" s="143"/>
      <c r="AA5" s="143"/>
      <c r="AB5" s="143"/>
      <c r="AC5" s="143"/>
      <c r="AD5" s="172"/>
      <c r="AE5" s="172"/>
      <c r="AF5" s="172"/>
      <c r="AG5" s="143"/>
      <c r="AH5" s="143"/>
      <c r="AI5" s="143"/>
      <c r="AJ5" s="143"/>
      <c r="AK5" s="143"/>
      <c r="AL5" s="143"/>
      <c r="AM5" s="143"/>
      <c r="AN5" s="143"/>
      <c r="AO5" s="143"/>
      <c r="AP5" s="143"/>
      <c r="AQ5" s="145"/>
      <c r="AR5" s="146"/>
      <c r="AS5" s="127"/>
    </row>
    <row r="6" spans="1:45" ht="14.25" customHeight="1" x14ac:dyDescent="0.2">
      <c r="A6" s="127"/>
      <c r="K6" s="331" t="s">
        <v>516</v>
      </c>
      <c r="L6" s="332"/>
      <c r="M6" s="332"/>
      <c r="N6" s="332"/>
      <c r="O6" s="332"/>
      <c r="P6" s="332"/>
      <c r="Q6" s="332"/>
      <c r="R6" s="332"/>
      <c r="S6" s="332"/>
      <c r="T6" s="332"/>
      <c r="U6" s="333"/>
      <c r="V6" s="284" t="s">
        <v>243</v>
      </c>
      <c r="W6" s="284"/>
      <c r="X6" s="284"/>
      <c r="Y6" s="284"/>
      <c r="Z6" s="284"/>
      <c r="AA6" s="284"/>
      <c r="AB6" s="284"/>
      <c r="AC6" s="284"/>
      <c r="AD6" s="284"/>
      <c r="AE6" s="284"/>
      <c r="AF6" s="284"/>
      <c r="AG6" s="284"/>
      <c r="AH6" s="286" t="s">
        <v>249</v>
      </c>
      <c r="AI6" s="287"/>
      <c r="AJ6" s="310" t="s">
        <v>205</v>
      </c>
      <c r="AK6" s="310"/>
      <c r="AL6" s="310"/>
      <c r="AM6" s="310"/>
      <c r="AN6" s="310"/>
      <c r="AO6" s="310"/>
      <c r="AP6" s="310"/>
      <c r="AQ6" s="310"/>
      <c r="AR6" s="310"/>
      <c r="AS6" s="127"/>
    </row>
    <row r="7" spans="1:45" ht="14.25" customHeight="1" thickBot="1" x14ac:dyDescent="0.25">
      <c r="A7" s="127"/>
      <c r="K7" s="334"/>
      <c r="L7" s="335"/>
      <c r="M7" s="335"/>
      <c r="N7" s="335"/>
      <c r="O7" s="335"/>
      <c r="P7" s="335"/>
      <c r="Q7" s="335"/>
      <c r="R7" s="335"/>
      <c r="S7" s="335"/>
      <c r="T7" s="335"/>
      <c r="U7" s="336"/>
      <c r="V7" s="285"/>
      <c r="W7" s="285"/>
      <c r="X7" s="285"/>
      <c r="Y7" s="285"/>
      <c r="Z7" s="285"/>
      <c r="AA7" s="285"/>
      <c r="AB7" s="285"/>
      <c r="AC7" s="285"/>
      <c r="AD7" s="285"/>
      <c r="AE7" s="285"/>
      <c r="AF7" s="285"/>
      <c r="AG7" s="285"/>
      <c r="AH7" s="288"/>
      <c r="AI7" s="289"/>
      <c r="AJ7" s="311"/>
      <c r="AK7" s="311"/>
      <c r="AL7" s="311"/>
      <c r="AM7" s="311"/>
      <c r="AN7" s="311"/>
      <c r="AO7" s="311"/>
      <c r="AP7" s="311"/>
      <c r="AQ7" s="311"/>
      <c r="AR7" s="311"/>
      <c r="AS7" s="127"/>
    </row>
    <row r="8" spans="1:45" ht="30" customHeight="1" x14ac:dyDescent="0.2">
      <c r="A8" s="148"/>
      <c r="B8" s="439" t="s">
        <v>0</v>
      </c>
      <c r="C8" s="444" t="s">
        <v>3</v>
      </c>
      <c r="D8" s="282"/>
      <c r="E8" s="445"/>
      <c r="F8" s="324" t="s">
        <v>4</v>
      </c>
      <c r="G8" s="325"/>
      <c r="H8" s="325"/>
      <c r="I8" s="325"/>
      <c r="J8" s="483"/>
      <c r="K8" s="474" t="s">
        <v>8</v>
      </c>
      <c r="L8" s="290" t="s">
        <v>25</v>
      </c>
      <c r="M8" s="290"/>
      <c r="N8" s="290"/>
      <c r="O8" s="291" t="s">
        <v>7</v>
      </c>
      <c r="P8" s="291"/>
      <c r="Q8" s="292" t="s">
        <v>26</v>
      </c>
      <c r="R8" s="292"/>
      <c r="S8" s="292"/>
      <c r="T8" s="293" t="s">
        <v>68</v>
      </c>
      <c r="U8" s="294"/>
      <c r="V8" s="313" t="s">
        <v>84</v>
      </c>
      <c r="W8" s="314"/>
      <c r="X8" s="314"/>
      <c r="Y8" s="314"/>
      <c r="Z8" s="314"/>
      <c r="AA8" s="314"/>
      <c r="AB8" s="314"/>
      <c r="AC8" s="317" t="s">
        <v>122</v>
      </c>
      <c r="AD8" s="317"/>
      <c r="AE8" s="317"/>
      <c r="AF8" s="317"/>
      <c r="AG8" s="315" t="s">
        <v>127</v>
      </c>
      <c r="AH8" s="288" t="s">
        <v>247</v>
      </c>
      <c r="AI8" s="328"/>
      <c r="AJ8" s="318" t="s">
        <v>130</v>
      </c>
      <c r="AK8" s="319"/>
      <c r="AL8" s="319"/>
      <c r="AM8" s="319"/>
      <c r="AN8" s="319"/>
      <c r="AO8" s="319"/>
      <c r="AP8" s="319"/>
      <c r="AQ8" s="319"/>
      <c r="AR8" s="320"/>
      <c r="AS8" s="127"/>
    </row>
    <row r="9" spans="1:45" ht="42.75" customHeight="1" x14ac:dyDescent="0.2">
      <c r="A9" s="148"/>
      <c r="B9" s="440"/>
      <c r="C9" s="446"/>
      <c r="D9" s="283"/>
      <c r="E9" s="447"/>
      <c r="F9" s="326"/>
      <c r="G9" s="327"/>
      <c r="H9" s="327"/>
      <c r="I9" s="327"/>
      <c r="J9" s="484"/>
      <c r="K9" s="474"/>
      <c r="L9" s="290"/>
      <c r="M9" s="290"/>
      <c r="N9" s="290"/>
      <c r="O9" s="291"/>
      <c r="P9" s="291"/>
      <c r="Q9" s="292"/>
      <c r="R9" s="292"/>
      <c r="S9" s="292"/>
      <c r="T9" s="293"/>
      <c r="U9" s="294"/>
      <c r="V9" s="329" t="s">
        <v>120</v>
      </c>
      <c r="W9" s="296" t="s">
        <v>244</v>
      </c>
      <c r="X9" s="296"/>
      <c r="Y9" s="296"/>
      <c r="Z9" s="297" t="s">
        <v>245</v>
      </c>
      <c r="AA9" s="297"/>
      <c r="AB9" s="297"/>
      <c r="AC9" s="295" t="s">
        <v>128</v>
      </c>
      <c r="AD9" s="295" t="s">
        <v>123</v>
      </c>
      <c r="AE9" s="295" t="s">
        <v>124</v>
      </c>
      <c r="AF9" s="295" t="s">
        <v>125</v>
      </c>
      <c r="AG9" s="316"/>
      <c r="AH9" s="330" t="s">
        <v>206</v>
      </c>
      <c r="AI9" s="281" t="s">
        <v>248</v>
      </c>
      <c r="AJ9" s="321"/>
      <c r="AK9" s="322"/>
      <c r="AL9" s="322"/>
      <c r="AM9" s="322"/>
      <c r="AN9" s="322"/>
      <c r="AO9" s="322"/>
      <c r="AP9" s="322"/>
      <c r="AQ9" s="322"/>
      <c r="AR9" s="323"/>
      <c r="AS9" s="127"/>
    </row>
    <row r="10" spans="1:45" s="161" customFormat="1" ht="66" customHeight="1" thickBot="1" x14ac:dyDescent="0.3">
      <c r="A10" s="149"/>
      <c r="B10" s="440"/>
      <c r="C10" s="448" t="s">
        <v>1</v>
      </c>
      <c r="D10" s="150" t="s">
        <v>2</v>
      </c>
      <c r="E10" s="449" t="s">
        <v>250</v>
      </c>
      <c r="F10" s="279" t="s">
        <v>5</v>
      </c>
      <c r="G10" s="280" t="s">
        <v>9</v>
      </c>
      <c r="H10" s="280" t="s">
        <v>126</v>
      </c>
      <c r="I10" s="280" t="s">
        <v>144</v>
      </c>
      <c r="J10" s="485" t="s">
        <v>6</v>
      </c>
      <c r="K10" s="475" t="s">
        <v>230</v>
      </c>
      <c r="L10" s="151" t="s">
        <v>231</v>
      </c>
      <c r="M10" s="151" t="s">
        <v>10</v>
      </c>
      <c r="N10" s="152" t="s">
        <v>11</v>
      </c>
      <c r="O10" s="153" t="s">
        <v>514</v>
      </c>
      <c r="P10" s="153" t="s">
        <v>515</v>
      </c>
      <c r="Q10" s="154" t="s">
        <v>27</v>
      </c>
      <c r="R10" s="154" t="s">
        <v>242</v>
      </c>
      <c r="S10" s="155" t="s">
        <v>11</v>
      </c>
      <c r="T10" s="154" t="s">
        <v>206</v>
      </c>
      <c r="U10" s="156" t="s">
        <v>207</v>
      </c>
      <c r="V10" s="329"/>
      <c r="W10" s="296" t="s">
        <v>246</v>
      </c>
      <c r="X10" s="296"/>
      <c r="Y10" s="157" t="s">
        <v>196</v>
      </c>
      <c r="Z10" s="297" t="s">
        <v>121</v>
      </c>
      <c r="AA10" s="297"/>
      <c r="AB10" s="157" t="s">
        <v>196</v>
      </c>
      <c r="AC10" s="295"/>
      <c r="AD10" s="295"/>
      <c r="AE10" s="295"/>
      <c r="AF10" s="295"/>
      <c r="AG10" s="316"/>
      <c r="AH10" s="330"/>
      <c r="AI10" s="281"/>
      <c r="AJ10" s="158" t="s">
        <v>129</v>
      </c>
      <c r="AK10" s="159" t="s">
        <v>187</v>
      </c>
      <c r="AL10" s="159" t="s">
        <v>128</v>
      </c>
      <c r="AM10" s="159" t="s">
        <v>131</v>
      </c>
      <c r="AN10" s="159" t="s">
        <v>188</v>
      </c>
      <c r="AO10" s="159" t="s">
        <v>132</v>
      </c>
      <c r="AP10" s="159" t="s">
        <v>133</v>
      </c>
      <c r="AQ10" s="159" t="s">
        <v>125</v>
      </c>
      <c r="AR10" s="160" t="s">
        <v>134</v>
      </c>
      <c r="AS10" s="132"/>
    </row>
    <row r="11" spans="1:45" s="219" customFormat="1" ht="102" x14ac:dyDescent="0.2">
      <c r="A11" s="200"/>
      <c r="B11" s="441">
        <v>1</v>
      </c>
      <c r="C11" s="450" t="s">
        <v>172</v>
      </c>
      <c r="D11" s="197" t="s">
        <v>158</v>
      </c>
      <c r="E11" s="451" t="s">
        <v>253</v>
      </c>
      <c r="F11" s="486" t="s">
        <v>532</v>
      </c>
      <c r="G11" s="197" t="s">
        <v>137</v>
      </c>
      <c r="H11" s="197" t="s">
        <v>533</v>
      </c>
      <c r="I11" s="176" t="s">
        <v>534</v>
      </c>
      <c r="J11" s="487" t="s">
        <v>535</v>
      </c>
      <c r="K11" s="220" t="s">
        <v>209</v>
      </c>
      <c r="L11" s="221">
        <v>5</v>
      </c>
      <c r="M11" s="202" t="str">
        <f t="shared" ref="M11:M57" si="0">+IF(L11=1,"La actividad que conlleva el riesgo se ejecuta como máximos 2 veces por año",IF(L11=2,"La actividad que conlleva el riesgo se ejecuta de 3 a 24 veces por año",IF(L11=3,"La actividad que conlleva el riesgo se ejecuta de 24 a 500 veces por año",IF(L11=4,"La actividad que conlleva el riesgo se ejecuta mínimo 500 veces al año y máximo 5000 veces por año",IF(L11=5,"La actividad que conlleva el riesgo se ejecuta más de 5000 veces por año")))))</f>
        <v>La actividad que conlleva el riesgo se ejecuta más de 5000 veces por año</v>
      </c>
      <c r="N11" s="197" t="str">
        <f t="shared" ref="N11:N57" si="1">+IF(L11=1,"20%",IF(L11=2,"40%",IF(L11=3,"60%",IF(L11=4,"80%",IF(L11=5,"100%")))))</f>
        <v>100%</v>
      </c>
      <c r="O11" s="197"/>
      <c r="P11" s="222" t="s">
        <v>241</v>
      </c>
      <c r="Q11" s="201">
        <v>5</v>
      </c>
      <c r="R11" s="197" t="s">
        <v>30</v>
      </c>
      <c r="S11" s="203" t="str">
        <f t="shared" ref="S11:S38" si="2">+IF(Q11=1,"20%",IF(Q11=2,"40%",IF(Q11=3,"60%",IF(Q11=4,"80%",IF(Q11=5,"100%")))))</f>
        <v>100%</v>
      </c>
      <c r="T11" s="205">
        <f t="shared" ref="T11:T38" si="3">+N11*S11</f>
        <v>1</v>
      </c>
      <c r="U11" s="206" t="str">
        <f t="shared" ref="U11:U38" si="4">+IF(T11&gt;=0.6,"EXTREMO",IF(T11&gt;=0.4,"ALTO",IF(T11&gt;=0.2,"MODERADO",IF(T11&gt;=0.01,"BAJO",IF(T11=0,"VALORE PROBABILIDAD Y/O IMPACTO ")))))</f>
        <v>EXTREMO</v>
      </c>
      <c r="V11" s="223" t="s">
        <v>559</v>
      </c>
      <c r="W11" s="208">
        <v>1</v>
      </c>
      <c r="X11" s="209" t="str">
        <f t="shared" ref="X11:X61" si="5">+IF(W11=1,"PREVENTIVO",IF(W11=2,"DETECTIVO",IF(W11=3,"CORRECTIVO")))</f>
        <v>PREVENTIVO</v>
      </c>
      <c r="Y11" s="210" t="str">
        <f t="shared" ref="Y11:Y33" si="6">+IF(W11=1,"25%",IF(W11=2,"15%",IF(W11=3,"10%")))</f>
        <v>25%</v>
      </c>
      <c r="Z11" s="208">
        <v>2</v>
      </c>
      <c r="AA11" s="209" t="str">
        <f t="shared" ref="AA11:AA33" si="7">+IF(Z11=1,"AUTOMATICO",IF(Z11=2,"MANUAL"))</f>
        <v>MANUAL</v>
      </c>
      <c r="AB11" s="210" t="str">
        <f t="shared" ref="AB11:AB33" si="8">+IF(Z11=1,"25%",IF(Z11=2,"15%"))</f>
        <v>15%</v>
      </c>
      <c r="AC11" s="208" t="s">
        <v>185</v>
      </c>
      <c r="AD11" s="211" t="s">
        <v>104</v>
      </c>
      <c r="AE11" s="211" t="s">
        <v>110</v>
      </c>
      <c r="AF11" s="211" t="s">
        <v>115</v>
      </c>
      <c r="AG11" s="224">
        <f t="shared" ref="AG11:AG13" si="9">+AB11+Y11</f>
        <v>0.4</v>
      </c>
      <c r="AH11" s="224">
        <f t="shared" ref="AH11:AH15" si="10">+T11*AG11</f>
        <v>0.4</v>
      </c>
      <c r="AI11" s="225" t="str">
        <f t="shared" ref="AI11:AI15" si="11">+IF(AH11&gt;=0.6,"EXTREMO",IF(AH11&gt;=0.4,"ALTO",IF(AH11&gt;=0.2,"MODERADO",IF(AH11&gt;=0.01,"BAJO",IF(AH11=0,"ESTABLEZCA CONTROL Y EVALUELO")))))</f>
        <v>ALTO</v>
      </c>
      <c r="AJ11" s="225" t="str">
        <f t="shared" ref="AJ11:AJ15" si="12">+IF(AH11&gt;=0.3,"REDUCIR",IF(AH11&gt;=0.01,"ACEPTAR",IF(AH11=0,"ESTABLEZCA CONTROL Y EVALUELO")))</f>
        <v>REDUCIR</v>
      </c>
      <c r="AK11" s="197" t="s">
        <v>536</v>
      </c>
      <c r="AL11" s="226" t="s">
        <v>537</v>
      </c>
      <c r="AM11" s="197" t="s">
        <v>538</v>
      </c>
      <c r="AN11" s="227"/>
      <c r="AO11" s="227"/>
      <c r="AP11" s="227"/>
      <c r="AQ11" s="227"/>
      <c r="AR11" s="228"/>
      <c r="AS11" s="218"/>
    </row>
    <row r="12" spans="1:45" s="219" customFormat="1" ht="102" x14ac:dyDescent="0.2">
      <c r="A12" s="200"/>
      <c r="B12" s="441">
        <v>2</v>
      </c>
      <c r="C12" s="452" t="s">
        <v>172</v>
      </c>
      <c r="D12" s="198" t="s">
        <v>158</v>
      </c>
      <c r="E12" s="451" t="s">
        <v>253</v>
      </c>
      <c r="F12" s="486" t="s">
        <v>532</v>
      </c>
      <c r="G12" s="198" t="s">
        <v>137</v>
      </c>
      <c r="H12" s="198" t="s">
        <v>539</v>
      </c>
      <c r="I12" s="177" t="s">
        <v>540</v>
      </c>
      <c r="J12" s="487" t="s">
        <v>535</v>
      </c>
      <c r="K12" s="229" t="s">
        <v>209</v>
      </c>
      <c r="L12" s="230">
        <v>5</v>
      </c>
      <c r="M12" s="202" t="str">
        <f t="shared" si="0"/>
        <v>La actividad que conlleva el riesgo se ejecuta más de 5000 veces por año</v>
      </c>
      <c r="N12" s="198" t="str">
        <f t="shared" si="1"/>
        <v>100%</v>
      </c>
      <c r="O12" s="198"/>
      <c r="P12" s="222" t="s">
        <v>241</v>
      </c>
      <c r="Q12" s="201">
        <v>5</v>
      </c>
      <c r="R12" s="197" t="s">
        <v>30</v>
      </c>
      <c r="S12" s="203" t="str">
        <f t="shared" si="2"/>
        <v>100%</v>
      </c>
      <c r="T12" s="205">
        <f t="shared" si="3"/>
        <v>1</v>
      </c>
      <c r="U12" s="206" t="str">
        <f t="shared" si="4"/>
        <v>EXTREMO</v>
      </c>
      <c r="V12" s="223" t="s">
        <v>559</v>
      </c>
      <c r="W12" s="208">
        <v>1</v>
      </c>
      <c r="X12" s="209" t="str">
        <f t="shared" si="5"/>
        <v>PREVENTIVO</v>
      </c>
      <c r="Y12" s="210" t="str">
        <f t="shared" si="6"/>
        <v>25%</v>
      </c>
      <c r="Z12" s="208">
        <v>2</v>
      </c>
      <c r="AA12" s="209" t="str">
        <f t="shared" si="7"/>
        <v>MANUAL</v>
      </c>
      <c r="AB12" s="210" t="str">
        <f t="shared" si="8"/>
        <v>15%</v>
      </c>
      <c r="AC12" s="208" t="s">
        <v>185</v>
      </c>
      <c r="AD12" s="211" t="s">
        <v>104</v>
      </c>
      <c r="AE12" s="211" t="s">
        <v>110</v>
      </c>
      <c r="AF12" s="211" t="s">
        <v>115</v>
      </c>
      <c r="AG12" s="231">
        <f t="shared" si="9"/>
        <v>0.4</v>
      </c>
      <c r="AH12" s="224">
        <f t="shared" si="10"/>
        <v>0.4</v>
      </c>
      <c r="AI12" s="232" t="str">
        <f t="shared" si="11"/>
        <v>ALTO</v>
      </c>
      <c r="AJ12" s="232" t="str">
        <f t="shared" si="12"/>
        <v>REDUCIR</v>
      </c>
      <c r="AK12" s="233" t="s">
        <v>541</v>
      </c>
      <c r="AL12" s="234" t="s">
        <v>537</v>
      </c>
      <c r="AM12" s="197" t="s">
        <v>538</v>
      </c>
      <c r="AN12" s="235"/>
      <c r="AO12" s="235"/>
      <c r="AP12" s="235"/>
      <c r="AQ12" s="235"/>
      <c r="AR12" s="236"/>
      <c r="AS12" s="218"/>
    </row>
    <row r="13" spans="1:45" s="219" customFormat="1" ht="76.5" x14ac:dyDescent="0.2">
      <c r="A13" s="200"/>
      <c r="B13" s="441">
        <v>3</v>
      </c>
      <c r="C13" s="452" t="s">
        <v>172</v>
      </c>
      <c r="D13" s="198" t="s">
        <v>158</v>
      </c>
      <c r="E13" s="451" t="s">
        <v>542</v>
      </c>
      <c r="F13" s="488" t="s">
        <v>543</v>
      </c>
      <c r="G13" s="198" t="s">
        <v>137</v>
      </c>
      <c r="H13" s="198" t="s">
        <v>544</v>
      </c>
      <c r="I13" s="177" t="s">
        <v>545</v>
      </c>
      <c r="J13" s="489" t="s">
        <v>546</v>
      </c>
      <c r="K13" s="237"/>
      <c r="L13" s="230">
        <v>5</v>
      </c>
      <c r="M13" s="202" t="str">
        <f t="shared" si="0"/>
        <v>La actividad que conlleva el riesgo se ejecuta más de 5000 veces por año</v>
      </c>
      <c r="N13" s="198" t="str">
        <f t="shared" si="1"/>
        <v>100%</v>
      </c>
      <c r="O13" s="198"/>
      <c r="P13" s="222" t="s">
        <v>241</v>
      </c>
      <c r="Q13" s="201">
        <v>5</v>
      </c>
      <c r="R13" s="197" t="s">
        <v>30</v>
      </c>
      <c r="S13" s="203" t="str">
        <f t="shared" si="2"/>
        <v>100%</v>
      </c>
      <c r="T13" s="205">
        <f t="shared" si="3"/>
        <v>1</v>
      </c>
      <c r="U13" s="206" t="str">
        <f t="shared" si="4"/>
        <v>EXTREMO</v>
      </c>
      <c r="V13" s="238" t="s">
        <v>630</v>
      </c>
      <c r="W13" s="208">
        <v>1</v>
      </c>
      <c r="X13" s="209" t="str">
        <f t="shared" si="5"/>
        <v>PREVENTIVO</v>
      </c>
      <c r="Y13" s="210" t="str">
        <f t="shared" si="6"/>
        <v>25%</v>
      </c>
      <c r="Z13" s="208">
        <v>2</v>
      </c>
      <c r="AA13" s="209" t="str">
        <f t="shared" si="7"/>
        <v>MANUAL</v>
      </c>
      <c r="AB13" s="210" t="str">
        <f t="shared" si="8"/>
        <v>15%</v>
      </c>
      <c r="AC13" s="208" t="s">
        <v>185</v>
      </c>
      <c r="AD13" s="211" t="s">
        <v>104</v>
      </c>
      <c r="AE13" s="211" t="s">
        <v>110</v>
      </c>
      <c r="AF13" s="211" t="s">
        <v>115</v>
      </c>
      <c r="AG13" s="239">
        <f t="shared" si="9"/>
        <v>0.4</v>
      </c>
      <c r="AH13" s="240">
        <f t="shared" si="10"/>
        <v>0.4</v>
      </c>
      <c r="AI13" s="232" t="str">
        <f t="shared" si="11"/>
        <v>ALTO</v>
      </c>
      <c r="AJ13" s="232" t="str">
        <f t="shared" si="12"/>
        <v>REDUCIR</v>
      </c>
      <c r="AK13" s="198" t="s">
        <v>547</v>
      </c>
      <c r="AL13" s="234" t="s">
        <v>548</v>
      </c>
      <c r="AM13" s="197" t="s">
        <v>538</v>
      </c>
      <c r="AN13" s="235"/>
      <c r="AO13" s="235"/>
      <c r="AP13" s="235"/>
      <c r="AQ13" s="235"/>
      <c r="AR13" s="236"/>
      <c r="AS13" s="218"/>
    </row>
    <row r="14" spans="1:45" s="219" customFormat="1" ht="76.5" x14ac:dyDescent="0.2">
      <c r="A14" s="200"/>
      <c r="B14" s="441">
        <v>4</v>
      </c>
      <c r="C14" s="452" t="s">
        <v>558</v>
      </c>
      <c r="D14" s="198" t="s">
        <v>158</v>
      </c>
      <c r="E14" s="451" t="s">
        <v>549</v>
      </c>
      <c r="F14" s="488" t="s">
        <v>550</v>
      </c>
      <c r="G14" s="198" t="s">
        <v>137</v>
      </c>
      <c r="H14" s="241"/>
      <c r="I14" s="177" t="s">
        <v>264</v>
      </c>
      <c r="J14" s="489" t="s">
        <v>551</v>
      </c>
      <c r="K14" s="237"/>
      <c r="L14" s="230">
        <v>3</v>
      </c>
      <c r="M14" s="202" t="str">
        <f t="shared" si="0"/>
        <v>La actividad que conlleva el riesgo se ejecuta de 24 a 500 veces por año</v>
      </c>
      <c r="N14" s="198" t="str">
        <f t="shared" si="1"/>
        <v>60%</v>
      </c>
      <c r="O14" s="198"/>
      <c r="P14" s="222" t="s">
        <v>241</v>
      </c>
      <c r="Q14" s="201">
        <v>5</v>
      </c>
      <c r="R14" s="197" t="s">
        <v>30</v>
      </c>
      <c r="S14" s="203" t="str">
        <f t="shared" si="2"/>
        <v>100%</v>
      </c>
      <c r="T14" s="205">
        <f t="shared" si="3"/>
        <v>0.6</v>
      </c>
      <c r="U14" s="206" t="str">
        <f t="shared" si="4"/>
        <v>EXTREMO</v>
      </c>
      <c r="V14" s="238" t="s">
        <v>273</v>
      </c>
      <c r="W14" s="208">
        <v>2</v>
      </c>
      <c r="X14" s="209" t="str">
        <f t="shared" si="5"/>
        <v>DETECTIVO</v>
      </c>
      <c r="Y14" s="210" t="str">
        <f t="shared" si="6"/>
        <v>15%</v>
      </c>
      <c r="Z14" s="208">
        <v>2</v>
      </c>
      <c r="AA14" s="209" t="str">
        <f t="shared" si="7"/>
        <v>MANUAL</v>
      </c>
      <c r="AB14" s="210" t="str">
        <f t="shared" si="8"/>
        <v>15%</v>
      </c>
      <c r="AC14" s="208" t="s">
        <v>185</v>
      </c>
      <c r="AD14" s="211" t="s">
        <v>104</v>
      </c>
      <c r="AE14" s="211" t="s">
        <v>110</v>
      </c>
      <c r="AF14" s="211" t="s">
        <v>115</v>
      </c>
      <c r="AG14" s="242">
        <f>+AB14+Y14</f>
        <v>0.3</v>
      </c>
      <c r="AH14" s="243">
        <f t="shared" si="10"/>
        <v>0.18</v>
      </c>
      <c r="AI14" s="232" t="str">
        <f t="shared" si="11"/>
        <v>BAJO</v>
      </c>
      <c r="AJ14" s="232" t="str">
        <f t="shared" si="12"/>
        <v>ACEPTAR</v>
      </c>
      <c r="AK14" s="233"/>
      <c r="AL14" s="198"/>
      <c r="AM14" s="197"/>
      <c r="AN14" s="235"/>
      <c r="AO14" s="235"/>
      <c r="AP14" s="235"/>
      <c r="AQ14" s="235"/>
      <c r="AR14" s="236"/>
      <c r="AS14" s="218"/>
    </row>
    <row r="15" spans="1:45" s="219" customFormat="1" ht="65.25" x14ac:dyDescent="0.2">
      <c r="A15" s="200"/>
      <c r="B15" s="441">
        <v>5</v>
      </c>
      <c r="C15" s="452" t="s">
        <v>558</v>
      </c>
      <c r="D15" s="198" t="s">
        <v>158</v>
      </c>
      <c r="E15" s="451" t="s">
        <v>552</v>
      </c>
      <c r="F15" s="488" t="s">
        <v>553</v>
      </c>
      <c r="G15" s="198" t="s">
        <v>137</v>
      </c>
      <c r="H15" s="198" t="s">
        <v>554</v>
      </c>
      <c r="I15" s="177" t="s">
        <v>555</v>
      </c>
      <c r="J15" s="489" t="s">
        <v>556</v>
      </c>
      <c r="K15" s="237"/>
      <c r="L15" s="230">
        <v>3</v>
      </c>
      <c r="M15" s="202" t="str">
        <f t="shared" si="0"/>
        <v>La actividad que conlleva el riesgo se ejecuta de 24 a 500 veces por año</v>
      </c>
      <c r="N15" s="198" t="str">
        <f t="shared" si="1"/>
        <v>60%</v>
      </c>
      <c r="O15" s="204" t="s">
        <v>234</v>
      </c>
      <c r="P15" s="222" t="s">
        <v>239</v>
      </c>
      <c r="Q15" s="201">
        <v>4</v>
      </c>
      <c r="R15" s="197" t="s">
        <v>29</v>
      </c>
      <c r="S15" s="203" t="str">
        <f t="shared" si="2"/>
        <v>80%</v>
      </c>
      <c r="T15" s="205">
        <f t="shared" si="3"/>
        <v>0.48</v>
      </c>
      <c r="U15" s="206" t="str">
        <f t="shared" si="4"/>
        <v>ALTO</v>
      </c>
      <c r="V15" s="238" t="s">
        <v>557</v>
      </c>
      <c r="W15" s="208">
        <v>3</v>
      </c>
      <c r="X15" s="209" t="str">
        <f t="shared" si="5"/>
        <v>CORRECTIVO</v>
      </c>
      <c r="Y15" s="210" t="str">
        <f t="shared" si="6"/>
        <v>10%</v>
      </c>
      <c r="Z15" s="208">
        <v>2</v>
      </c>
      <c r="AA15" s="209" t="str">
        <f t="shared" si="7"/>
        <v>MANUAL</v>
      </c>
      <c r="AB15" s="210" t="str">
        <f t="shared" si="8"/>
        <v>15%</v>
      </c>
      <c r="AC15" s="208" t="s">
        <v>185</v>
      </c>
      <c r="AD15" s="211" t="s">
        <v>104</v>
      </c>
      <c r="AE15" s="211" t="s">
        <v>110</v>
      </c>
      <c r="AF15" s="211" t="s">
        <v>115</v>
      </c>
      <c r="AG15" s="242">
        <f>+AB15+Y15</f>
        <v>0.25</v>
      </c>
      <c r="AH15" s="243">
        <f t="shared" si="10"/>
        <v>0.12</v>
      </c>
      <c r="AI15" s="232" t="str">
        <f t="shared" si="11"/>
        <v>BAJO</v>
      </c>
      <c r="AJ15" s="232" t="str">
        <f t="shared" si="12"/>
        <v>ACEPTAR</v>
      </c>
      <c r="AK15" s="235"/>
      <c r="AL15" s="235"/>
      <c r="AM15" s="235"/>
      <c r="AN15" s="235"/>
      <c r="AO15" s="235"/>
      <c r="AP15" s="235"/>
      <c r="AQ15" s="235"/>
      <c r="AR15" s="236"/>
      <c r="AS15" s="218"/>
    </row>
    <row r="16" spans="1:45" s="219" customFormat="1" ht="89.25" x14ac:dyDescent="0.2">
      <c r="A16" s="200"/>
      <c r="B16" s="441">
        <v>6</v>
      </c>
      <c r="C16" s="452" t="s">
        <v>558</v>
      </c>
      <c r="D16" s="196" t="s">
        <v>158</v>
      </c>
      <c r="E16" s="453" t="s">
        <v>251</v>
      </c>
      <c r="F16" s="91" t="s">
        <v>517</v>
      </c>
      <c r="G16" s="198" t="s">
        <v>137</v>
      </c>
      <c r="H16" s="196"/>
      <c r="I16" s="85" t="s">
        <v>258</v>
      </c>
      <c r="J16" s="276" t="s">
        <v>521</v>
      </c>
      <c r="K16" s="476"/>
      <c r="L16" s="208">
        <v>2</v>
      </c>
      <c r="M16" s="202" t="str">
        <f t="shared" si="0"/>
        <v>La actividad que conlleva el riesgo se ejecuta de 3 a 24 veces por año</v>
      </c>
      <c r="N16" s="210" t="str">
        <f t="shared" si="1"/>
        <v>40%</v>
      </c>
      <c r="O16" s="204" t="s">
        <v>234</v>
      </c>
      <c r="P16" s="222" t="s">
        <v>239</v>
      </c>
      <c r="Q16" s="201">
        <v>3</v>
      </c>
      <c r="R16" s="245" t="s">
        <v>30</v>
      </c>
      <c r="S16" s="203" t="str">
        <f t="shared" si="2"/>
        <v>60%</v>
      </c>
      <c r="T16" s="205">
        <f t="shared" si="3"/>
        <v>0.24</v>
      </c>
      <c r="U16" s="206" t="str">
        <f t="shared" si="4"/>
        <v>MODERADO</v>
      </c>
      <c r="V16" s="207" t="s">
        <v>522</v>
      </c>
      <c r="W16" s="208">
        <v>1</v>
      </c>
      <c r="X16" s="209" t="str">
        <f t="shared" si="5"/>
        <v>PREVENTIVO</v>
      </c>
      <c r="Y16" s="210" t="str">
        <f t="shared" si="6"/>
        <v>25%</v>
      </c>
      <c r="Z16" s="208">
        <v>2</v>
      </c>
      <c r="AA16" s="209" t="str">
        <f t="shared" si="7"/>
        <v>MANUAL</v>
      </c>
      <c r="AB16" s="210" t="str">
        <f t="shared" si="8"/>
        <v>15%</v>
      </c>
      <c r="AC16" s="208" t="s">
        <v>185</v>
      </c>
      <c r="AD16" s="211" t="s">
        <v>104</v>
      </c>
      <c r="AE16" s="211" t="s">
        <v>110</v>
      </c>
      <c r="AF16" s="211" t="s">
        <v>115</v>
      </c>
      <c r="AG16" s="212">
        <f t="shared" ref="AG16" si="13">+AB16+Y16</f>
        <v>0.4</v>
      </c>
      <c r="AH16" s="213">
        <f>+T16*AG16</f>
        <v>9.6000000000000002E-2</v>
      </c>
      <c r="AI16" s="214" t="str">
        <f t="shared" ref="AI16:AI75" si="14">+IF(AH16&gt;=0.6,"EXTREMO",IF(AH16&gt;=0.4,"ALTO",IF(AH16&gt;=0.2,"MODERADO",IF(AH16&gt;=0.01,"BAJO",IF(AH16=0,"ESTABLEZCA CONTROL Y EVALUELO")))))</f>
        <v>BAJO</v>
      </c>
      <c r="AJ16" s="215" t="str">
        <f t="shared" ref="AJ16:AJ75" si="15">+IF(AH16&gt;=0.3,"REDUCIR",IF(AH16&gt;=0.01,"ACEPTAR",IF(AH16=0,"ESTABLEZCA CONTROL Y EVALUELO")))</f>
        <v>ACEPTAR</v>
      </c>
      <c r="AK16" s="216"/>
      <c r="AL16" s="216"/>
      <c r="AM16" s="216"/>
      <c r="AN16" s="216"/>
      <c r="AO16" s="216"/>
      <c r="AP16" s="216"/>
      <c r="AQ16" s="216"/>
      <c r="AR16" s="217"/>
      <c r="AS16" s="218"/>
    </row>
    <row r="17" spans="1:46" s="219" customFormat="1" ht="89.25" x14ac:dyDescent="0.2">
      <c r="A17" s="200"/>
      <c r="B17" s="441">
        <v>7</v>
      </c>
      <c r="C17" s="452" t="s">
        <v>558</v>
      </c>
      <c r="D17" s="196" t="s">
        <v>158</v>
      </c>
      <c r="E17" s="453" t="s">
        <v>518</v>
      </c>
      <c r="F17" s="91" t="s">
        <v>519</v>
      </c>
      <c r="G17" s="198" t="s">
        <v>137</v>
      </c>
      <c r="H17" s="196"/>
      <c r="I17" s="85" t="s">
        <v>523</v>
      </c>
      <c r="J17" s="276" t="s">
        <v>520</v>
      </c>
      <c r="K17" s="476"/>
      <c r="L17" s="208">
        <v>3</v>
      </c>
      <c r="M17" s="202" t="str">
        <f t="shared" si="0"/>
        <v>La actividad que conlleva el riesgo se ejecuta de 24 a 500 veces por año</v>
      </c>
      <c r="N17" s="210" t="str">
        <f t="shared" ref="N17" si="16">+IF(L17=1,"20%",IF(L17=2,"40%",IF(L17=3,"60%",IF(L17=4,"80%",IF(L17=5,"100%")))))</f>
        <v>60%</v>
      </c>
      <c r="O17" s="204" t="s">
        <v>234</v>
      </c>
      <c r="P17" s="222" t="s">
        <v>240</v>
      </c>
      <c r="Q17" s="201">
        <v>3</v>
      </c>
      <c r="R17" s="245" t="s">
        <v>30</v>
      </c>
      <c r="S17" s="203" t="str">
        <f t="shared" si="2"/>
        <v>60%</v>
      </c>
      <c r="T17" s="205">
        <f t="shared" si="3"/>
        <v>0.36</v>
      </c>
      <c r="U17" s="206" t="str">
        <f t="shared" si="4"/>
        <v>MODERADO</v>
      </c>
      <c r="V17" s="207" t="s">
        <v>524</v>
      </c>
      <c r="W17" s="208">
        <v>3</v>
      </c>
      <c r="X17" s="209" t="str">
        <f t="shared" si="5"/>
        <v>CORRECTIVO</v>
      </c>
      <c r="Y17" s="210" t="str">
        <f t="shared" si="6"/>
        <v>10%</v>
      </c>
      <c r="Z17" s="208">
        <v>2</v>
      </c>
      <c r="AA17" s="209" t="str">
        <f t="shared" si="7"/>
        <v>MANUAL</v>
      </c>
      <c r="AB17" s="210" t="str">
        <f t="shared" si="8"/>
        <v>15%</v>
      </c>
      <c r="AC17" s="208" t="s">
        <v>185</v>
      </c>
      <c r="AD17" s="211" t="s">
        <v>104</v>
      </c>
      <c r="AE17" s="211" t="s">
        <v>110</v>
      </c>
      <c r="AF17" s="211" t="s">
        <v>115</v>
      </c>
      <c r="AG17" s="212">
        <f t="shared" ref="AG17:AG38" si="17">+AB17+Y17</f>
        <v>0.25</v>
      </c>
      <c r="AH17" s="213">
        <f>+T17*AG17</f>
        <v>0.09</v>
      </c>
      <c r="AI17" s="214" t="str">
        <f t="shared" ref="AI17" si="18">+IF(AH17&gt;=0.6,"EXTREMO",IF(AH17&gt;=0.4,"ALTO",IF(AH17&gt;=0.2,"MODERADO",IF(AH17&gt;=0.01,"BAJO",IF(AH17=0,"ESTABLEZCA CONTROL Y EVALUELO")))))</f>
        <v>BAJO</v>
      </c>
      <c r="AJ17" s="215" t="str">
        <f t="shared" ref="AJ17" si="19">+IF(AH17&gt;=0.3,"REDUCIR",IF(AH17&gt;=0.01,"ACEPTAR",IF(AH17=0,"ESTABLEZCA CONTROL Y EVALUELO")))</f>
        <v>ACEPTAR</v>
      </c>
      <c r="AK17" s="216"/>
      <c r="AL17" s="216"/>
      <c r="AM17" s="216"/>
      <c r="AN17" s="216"/>
      <c r="AO17" s="216"/>
      <c r="AP17" s="216"/>
      <c r="AQ17" s="216"/>
      <c r="AR17" s="217"/>
      <c r="AS17" s="218"/>
    </row>
    <row r="18" spans="1:46" s="219" customFormat="1" ht="127.5" x14ac:dyDescent="0.2">
      <c r="A18" s="200"/>
      <c r="B18" s="441">
        <v>8</v>
      </c>
      <c r="C18" s="452" t="s">
        <v>558</v>
      </c>
      <c r="D18" s="196" t="s">
        <v>158</v>
      </c>
      <c r="E18" s="453" t="s">
        <v>252</v>
      </c>
      <c r="F18" s="91" t="s">
        <v>560</v>
      </c>
      <c r="G18" s="198" t="s">
        <v>137</v>
      </c>
      <c r="H18" s="196"/>
      <c r="I18" s="85" t="s">
        <v>259</v>
      </c>
      <c r="J18" s="276" t="s">
        <v>525</v>
      </c>
      <c r="K18" s="476"/>
      <c r="L18" s="208">
        <v>4</v>
      </c>
      <c r="M18" s="202" t="str">
        <f t="shared" si="0"/>
        <v>La actividad que conlleva el riesgo se ejecuta mínimo 500 veces al año y máximo 5000 veces por año</v>
      </c>
      <c r="N18" s="210" t="str">
        <f t="shared" si="1"/>
        <v>80%</v>
      </c>
      <c r="O18" s="204" t="s">
        <v>235</v>
      </c>
      <c r="P18" s="222" t="s">
        <v>239</v>
      </c>
      <c r="Q18" s="201">
        <v>3</v>
      </c>
      <c r="R18" s="245" t="s">
        <v>30</v>
      </c>
      <c r="S18" s="203" t="str">
        <f t="shared" si="2"/>
        <v>60%</v>
      </c>
      <c r="T18" s="205">
        <f t="shared" si="3"/>
        <v>0.48</v>
      </c>
      <c r="U18" s="206" t="str">
        <f t="shared" si="4"/>
        <v>ALTO</v>
      </c>
      <c r="V18" s="207" t="s">
        <v>526</v>
      </c>
      <c r="W18" s="208">
        <v>2</v>
      </c>
      <c r="X18" s="209" t="str">
        <f t="shared" si="5"/>
        <v>DETECTIVO</v>
      </c>
      <c r="Y18" s="210" t="str">
        <f t="shared" si="6"/>
        <v>15%</v>
      </c>
      <c r="Z18" s="208">
        <v>2</v>
      </c>
      <c r="AA18" s="209" t="str">
        <f t="shared" si="7"/>
        <v>MANUAL</v>
      </c>
      <c r="AB18" s="210" t="str">
        <f t="shared" si="8"/>
        <v>15%</v>
      </c>
      <c r="AC18" s="208" t="s">
        <v>186</v>
      </c>
      <c r="AD18" s="211" t="s">
        <v>107</v>
      </c>
      <c r="AE18" s="211" t="s">
        <v>110</v>
      </c>
      <c r="AF18" s="211" t="s">
        <v>117</v>
      </c>
      <c r="AG18" s="212">
        <f t="shared" si="17"/>
        <v>0.3</v>
      </c>
      <c r="AH18" s="213">
        <f t="shared" ref="AH18:AH61" si="20">+T18*AG18</f>
        <v>0.14399999999999999</v>
      </c>
      <c r="AI18" s="214" t="str">
        <f t="shared" si="14"/>
        <v>BAJO</v>
      </c>
      <c r="AJ18" s="215" t="str">
        <f t="shared" si="15"/>
        <v>ACEPTAR</v>
      </c>
      <c r="AK18" s="216"/>
      <c r="AL18" s="216"/>
      <c r="AM18" s="216"/>
      <c r="AN18" s="216"/>
      <c r="AO18" s="216"/>
      <c r="AP18" s="216"/>
      <c r="AQ18" s="216"/>
      <c r="AR18" s="217"/>
      <c r="AS18" s="218"/>
    </row>
    <row r="19" spans="1:46" s="219" customFormat="1" ht="114.75" x14ac:dyDescent="0.2">
      <c r="A19" s="200"/>
      <c r="B19" s="441">
        <v>9</v>
      </c>
      <c r="C19" s="452" t="s">
        <v>558</v>
      </c>
      <c r="D19" s="196" t="s">
        <v>158</v>
      </c>
      <c r="E19" s="453" t="s">
        <v>252</v>
      </c>
      <c r="F19" s="91" t="s">
        <v>561</v>
      </c>
      <c r="G19" s="198" t="s">
        <v>137</v>
      </c>
      <c r="H19" s="196"/>
      <c r="I19" s="85" t="s">
        <v>260</v>
      </c>
      <c r="J19" s="276" t="s">
        <v>527</v>
      </c>
      <c r="K19" s="476"/>
      <c r="L19" s="208">
        <v>4</v>
      </c>
      <c r="M19" s="202" t="str">
        <f t="shared" si="0"/>
        <v>La actividad que conlleva el riesgo se ejecuta mínimo 500 veces al año y máximo 5000 veces por año</v>
      </c>
      <c r="N19" s="210" t="str">
        <f t="shared" si="1"/>
        <v>80%</v>
      </c>
      <c r="O19" s="204" t="s">
        <v>235</v>
      </c>
      <c r="P19" s="222" t="s">
        <v>239</v>
      </c>
      <c r="Q19" s="201">
        <v>3</v>
      </c>
      <c r="R19" s="245" t="s">
        <v>30</v>
      </c>
      <c r="S19" s="203" t="str">
        <f t="shared" si="2"/>
        <v>60%</v>
      </c>
      <c r="T19" s="205">
        <f t="shared" si="3"/>
        <v>0.48</v>
      </c>
      <c r="U19" s="206" t="str">
        <f t="shared" si="4"/>
        <v>ALTO</v>
      </c>
      <c r="V19" s="207" t="s">
        <v>271</v>
      </c>
      <c r="W19" s="208">
        <v>2</v>
      </c>
      <c r="X19" s="209" t="str">
        <f t="shared" si="5"/>
        <v>DETECTIVO</v>
      </c>
      <c r="Y19" s="210" t="str">
        <f t="shared" si="6"/>
        <v>15%</v>
      </c>
      <c r="Z19" s="208">
        <v>2</v>
      </c>
      <c r="AA19" s="209" t="str">
        <f t="shared" si="7"/>
        <v>MANUAL</v>
      </c>
      <c r="AB19" s="210" t="str">
        <f t="shared" si="8"/>
        <v>15%</v>
      </c>
      <c r="AC19" s="208" t="s">
        <v>185</v>
      </c>
      <c r="AD19" s="211" t="s">
        <v>104</v>
      </c>
      <c r="AE19" s="211" t="s">
        <v>112</v>
      </c>
      <c r="AF19" s="211" t="s">
        <v>115</v>
      </c>
      <c r="AG19" s="212">
        <f t="shared" si="17"/>
        <v>0.3</v>
      </c>
      <c r="AH19" s="213">
        <f t="shared" si="20"/>
        <v>0.14399999999999999</v>
      </c>
      <c r="AI19" s="214" t="str">
        <f t="shared" si="14"/>
        <v>BAJO</v>
      </c>
      <c r="AJ19" s="215" t="str">
        <f t="shared" si="15"/>
        <v>ACEPTAR</v>
      </c>
      <c r="AK19" s="216"/>
      <c r="AL19" s="216"/>
      <c r="AM19" s="216"/>
      <c r="AN19" s="216"/>
      <c r="AO19" s="216"/>
      <c r="AP19" s="216"/>
      <c r="AQ19" s="216"/>
      <c r="AR19" s="217"/>
      <c r="AS19" s="218"/>
    </row>
    <row r="20" spans="1:46" s="219" customFormat="1" ht="89.25" x14ac:dyDescent="0.2">
      <c r="A20" s="200"/>
      <c r="B20" s="441">
        <v>10</v>
      </c>
      <c r="C20" s="452" t="s">
        <v>558</v>
      </c>
      <c r="D20" s="196" t="s">
        <v>158</v>
      </c>
      <c r="E20" s="453" t="s">
        <v>252</v>
      </c>
      <c r="F20" s="91" t="s">
        <v>528</v>
      </c>
      <c r="G20" s="196"/>
      <c r="H20" s="196"/>
      <c r="I20" s="85" t="s">
        <v>261</v>
      </c>
      <c r="J20" s="276" t="s">
        <v>529</v>
      </c>
      <c r="K20" s="476"/>
      <c r="L20" s="208">
        <v>3</v>
      </c>
      <c r="M20" s="202" t="str">
        <f t="shared" si="0"/>
        <v>La actividad que conlleva el riesgo se ejecuta de 24 a 500 veces por año</v>
      </c>
      <c r="N20" s="210" t="str">
        <f t="shared" si="1"/>
        <v>60%</v>
      </c>
      <c r="O20" s="204" t="s">
        <v>235</v>
      </c>
      <c r="P20" s="222" t="s">
        <v>239</v>
      </c>
      <c r="Q20" s="201">
        <v>3</v>
      </c>
      <c r="R20" s="245" t="s">
        <v>30</v>
      </c>
      <c r="S20" s="203" t="str">
        <f t="shared" si="2"/>
        <v>60%</v>
      </c>
      <c r="T20" s="205">
        <f t="shared" si="3"/>
        <v>0.36</v>
      </c>
      <c r="U20" s="206" t="str">
        <f t="shared" si="4"/>
        <v>MODERADO</v>
      </c>
      <c r="V20" s="207" t="s">
        <v>272</v>
      </c>
      <c r="W20" s="208">
        <v>2</v>
      </c>
      <c r="X20" s="209" t="str">
        <f t="shared" si="5"/>
        <v>DETECTIVO</v>
      </c>
      <c r="Y20" s="210" t="str">
        <f t="shared" si="6"/>
        <v>15%</v>
      </c>
      <c r="Z20" s="208">
        <v>2</v>
      </c>
      <c r="AA20" s="209" t="str">
        <f t="shared" si="7"/>
        <v>MANUAL</v>
      </c>
      <c r="AB20" s="210" t="str">
        <f t="shared" si="8"/>
        <v>15%</v>
      </c>
      <c r="AC20" s="208"/>
      <c r="AD20" s="211"/>
      <c r="AE20" s="211"/>
      <c r="AF20" s="211"/>
      <c r="AG20" s="212">
        <f t="shared" si="17"/>
        <v>0.3</v>
      </c>
      <c r="AH20" s="213">
        <f t="shared" si="20"/>
        <v>0.108</v>
      </c>
      <c r="AI20" s="214" t="str">
        <f t="shared" si="14"/>
        <v>BAJO</v>
      </c>
      <c r="AJ20" s="215" t="str">
        <f t="shared" si="15"/>
        <v>ACEPTAR</v>
      </c>
      <c r="AK20" s="216"/>
      <c r="AL20" s="216"/>
      <c r="AM20" s="216"/>
      <c r="AN20" s="216"/>
      <c r="AO20" s="216"/>
      <c r="AP20" s="216"/>
      <c r="AQ20" s="216"/>
      <c r="AR20" s="217"/>
      <c r="AS20" s="218"/>
    </row>
    <row r="21" spans="1:46" s="219" customFormat="1" ht="102" x14ac:dyDescent="0.2">
      <c r="A21" s="200"/>
      <c r="B21" s="441">
        <v>11</v>
      </c>
      <c r="C21" s="452" t="s">
        <v>558</v>
      </c>
      <c r="D21" s="196" t="s">
        <v>158</v>
      </c>
      <c r="E21" s="453" t="s">
        <v>253</v>
      </c>
      <c r="F21" s="91" t="s">
        <v>562</v>
      </c>
      <c r="G21" s="196"/>
      <c r="H21" s="196"/>
      <c r="I21" s="85" t="s">
        <v>262</v>
      </c>
      <c r="J21" s="276" t="s">
        <v>530</v>
      </c>
      <c r="K21" s="476"/>
      <c r="L21" s="208">
        <v>4</v>
      </c>
      <c r="M21" s="202" t="str">
        <f t="shared" si="0"/>
        <v>La actividad que conlleva el riesgo se ejecuta mínimo 500 veces al año y máximo 5000 veces por año</v>
      </c>
      <c r="N21" s="210" t="str">
        <f t="shared" si="1"/>
        <v>80%</v>
      </c>
      <c r="O21" s="204" t="s">
        <v>233</v>
      </c>
      <c r="P21" s="222" t="s">
        <v>238</v>
      </c>
      <c r="Q21" s="201">
        <v>2</v>
      </c>
      <c r="R21" s="245" t="s">
        <v>30</v>
      </c>
      <c r="S21" s="203" t="str">
        <f t="shared" si="2"/>
        <v>40%</v>
      </c>
      <c r="T21" s="205">
        <f t="shared" si="3"/>
        <v>0.32000000000000006</v>
      </c>
      <c r="U21" s="206" t="str">
        <f t="shared" si="4"/>
        <v>MODERADO</v>
      </c>
      <c r="V21" s="207" t="s">
        <v>531</v>
      </c>
      <c r="W21" s="208">
        <v>3</v>
      </c>
      <c r="X21" s="209" t="str">
        <f t="shared" si="5"/>
        <v>CORRECTIVO</v>
      </c>
      <c r="Y21" s="210" t="str">
        <f t="shared" si="6"/>
        <v>10%</v>
      </c>
      <c r="Z21" s="208">
        <v>2</v>
      </c>
      <c r="AA21" s="209" t="str">
        <f t="shared" si="7"/>
        <v>MANUAL</v>
      </c>
      <c r="AB21" s="210" t="str">
        <f t="shared" si="8"/>
        <v>15%</v>
      </c>
      <c r="AC21" s="208" t="s">
        <v>185</v>
      </c>
      <c r="AD21" s="211" t="s">
        <v>104</v>
      </c>
      <c r="AE21" s="211" t="s">
        <v>112</v>
      </c>
      <c r="AF21" s="211" t="s">
        <v>115</v>
      </c>
      <c r="AG21" s="212">
        <f t="shared" si="17"/>
        <v>0.25</v>
      </c>
      <c r="AH21" s="213">
        <f t="shared" si="20"/>
        <v>8.0000000000000016E-2</v>
      </c>
      <c r="AI21" s="214" t="str">
        <f t="shared" si="14"/>
        <v>BAJO</v>
      </c>
      <c r="AJ21" s="215" t="str">
        <f t="shared" si="15"/>
        <v>ACEPTAR</v>
      </c>
      <c r="AK21" s="216"/>
      <c r="AL21" s="216"/>
      <c r="AM21" s="216"/>
      <c r="AN21" s="216"/>
      <c r="AO21" s="216"/>
      <c r="AP21" s="216"/>
      <c r="AQ21" s="216"/>
      <c r="AR21" s="217"/>
      <c r="AS21" s="218"/>
    </row>
    <row r="22" spans="1:46" s="219" customFormat="1" ht="229.5" x14ac:dyDescent="0.2">
      <c r="A22" s="200"/>
      <c r="B22" s="441">
        <v>12</v>
      </c>
      <c r="C22" s="244" t="s">
        <v>563</v>
      </c>
      <c r="D22" s="196" t="s">
        <v>158</v>
      </c>
      <c r="E22" s="453" t="s">
        <v>190</v>
      </c>
      <c r="F22" s="91" t="s">
        <v>576</v>
      </c>
      <c r="G22" s="196" t="s">
        <v>142</v>
      </c>
      <c r="H22" s="490" t="s">
        <v>566</v>
      </c>
      <c r="I22" s="178" t="s">
        <v>567</v>
      </c>
      <c r="J22" s="276" t="s">
        <v>577</v>
      </c>
      <c r="K22" s="477" t="s">
        <v>219</v>
      </c>
      <c r="L22" s="208">
        <v>3</v>
      </c>
      <c r="M22" s="202" t="str">
        <f t="shared" si="0"/>
        <v>La actividad que conlleva el riesgo se ejecuta de 24 a 500 veces por año</v>
      </c>
      <c r="N22" s="210" t="str">
        <f t="shared" si="1"/>
        <v>60%</v>
      </c>
      <c r="O22" s="204" t="s">
        <v>235</v>
      </c>
      <c r="P22" s="222" t="s">
        <v>240</v>
      </c>
      <c r="Q22" s="201">
        <v>4</v>
      </c>
      <c r="R22" s="245" t="s">
        <v>30</v>
      </c>
      <c r="S22" s="203" t="str">
        <f t="shared" si="2"/>
        <v>80%</v>
      </c>
      <c r="T22" s="205">
        <f t="shared" si="3"/>
        <v>0.48</v>
      </c>
      <c r="U22" s="206" t="str">
        <f t="shared" si="4"/>
        <v>ALTO</v>
      </c>
      <c r="V22" s="207" t="s">
        <v>579</v>
      </c>
      <c r="W22" s="208">
        <v>1</v>
      </c>
      <c r="X22" s="209" t="str">
        <f t="shared" si="5"/>
        <v>PREVENTIVO</v>
      </c>
      <c r="Y22" s="210" t="str">
        <f t="shared" si="6"/>
        <v>25%</v>
      </c>
      <c r="Z22" s="208">
        <v>2</v>
      </c>
      <c r="AA22" s="209" t="str">
        <f t="shared" si="7"/>
        <v>MANUAL</v>
      </c>
      <c r="AB22" s="210" t="str">
        <f t="shared" si="8"/>
        <v>15%</v>
      </c>
      <c r="AC22" s="208" t="s">
        <v>185</v>
      </c>
      <c r="AD22" s="211" t="s">
        <v>104</v>
      </c>
      <c r="AE22" s="211" t="s">
        <v>112</v>
      </c>
      <c r="AF22" s="211" t="s">
        <v>115</v>
      </c>
      <c r="AG22" s="212">
        <f t="shared" si="17"/>
        <v>0.4</v>
      </c>
      <c r="AH22" s="213">
        <v>0.18</v>
      </c>
      <c r="AI22" s="214" t="str">
        <f t="shared" si="14"/>
        <v>BAJO</v>
      </c>
      <c r="AJ22" s="215" t="str">
        <f t="shared" si="15"/>
        <v>ACEPTAR</v>
      </c>
      <c r="AK22" s="216"/>
      <c r="AL22" s="216"/>
      <c r="AM22" s="216"/>
      <c r="AN22" s="216"/>
      <c r="AO22" s="216"/>
      <c r="AP22" s="216"/>
      <c r="AQ22" s="216"/>
      <c r="AR22" s="217"/>
      <c r="AS22" s="218"/>
      <c r="AT22" s="219" t="s">
        <v>574</v>
      </c>
    </row>
    <row r="23" spans="1:46" s="219" customFormat="1" ht="140.25" x14ac:dyDescent="0.2">
      <c r="A23" s="200"/>
      <c r="B23" s="441">
        <v>13</v>
      </c>
      <c r="C23" s="244" t="s">
        <v>564</v>
      </c>
      <c r="D23" s="196" t="s">
        <v>158</v>
      </c>
      <c r="E23" s="454" t="s">
        <v>569</v>
      </c>
      <c r="F23" s="91" t="s">
        <v>575</v>
      </c>
      <c r="G23" s="196" t="s">
        <v>142</v>
      </c>
      <c r="H23" s="490" t="s">
        <v>566</v>
      </c>
      <c r="I23" s="178" t="s">
        <v>567</v>
      </c>
      <c r="J23" s="491" t="s">
        <v>568</v>
      </c>
      <c r="K23" s="477" t="s">
        <v>216</v>
      </c>
      <c r="L23" s="208">
        <v>3</v>
      </c>
      <c r="M23" s="202" t="str">
        <f t="shared" si="0"/>
        <v>La actividad que conlleva el riesgo se ejecuta de 24 a 500 veces por año</v>
      </c>
      <c r="N23" s="210" t="str">
        <f t="shared" si="1"/>
        <v>60%</v>
      </c>
      <c r="O23" s="204" t="s">
        <v>235</v>
      </c>
      <c r="P23" s="222" t="s">
        <v>239</v>
      </c>
      <c r="Q23" s="201">
        <v>3</v>
      </c>
      <c r="R23" s="245" t="s">
        <v>30</v>
      </c>
      <c r="S23" s="203" t="str">
        <f t="shared" si="2"/>
        <v>60%</v>
      </c>
      <c r="T23" s="205">
        <f t="shared" si="3"/>
        <v>0.36</v>
      </c>
      <c r="U23" s="206" t="str">
        <f t="shared" si="4"/>
        <v>MODERADO</v>
      </c>
      <c r="V23" s="207" t="s">
        <v>578</v>
      </c>
      <c r="W23" s="208">
        <v>1</v>
      </c>
      <c r="X23" s="209" t="str">
        <f t="shared" si="5"/>
        <v>PREVENTIVO</v>
      </c>
      <c r="Y23" s="210" t="str">
        <f t="shared" si="6"/>
        <v>25%</v>
      </c>
      <c r="Z23" s="208">
        <v>2</v>
      </c>
      <c r="AA23" s="209" t="str">
        <f t="shared" si="7"/>
        <v>MANUAL</v>
      </c>
      <c r="AB23" s="210" t="str">
        <f t="shared" si="8"/>
        <v>15%</v>
      </c>
      <c r="AC23" s="208" t="s">
        <v>185</v>
      </c>
      <c r="AD23" s="211" t="s">
        <v>104</v>
      </c>
      <c r="AE23" s="211" t="s">
        <v>110</v>
      </c>
      <c r="AF23" s="211" t="s">
        <v>115</v>
      </c>
      <c r="AG23" s="212">
        <f t="shared" si="17"/>
        <v>0.4</v>
      </c>
      <c r="AH23" s="213">
        <v>0.18</v>
      </c>
      <c r="AI23" s="214" t="str">
        <f t="shared" si="14"/>
        <v>BAJO</v>
      </c>
      <c r="AJ23" s="215" t="str">
        <f t="shared" si="15"/>
        <v>ACEPTAR</v>
      </c>
      <c r="AK23" s="216"/>
      <c r="AL23" s="216"/>
      <c r="AM23" s="216"/>
      <c r="AN23" s="216"/>
      <c r="AO23" s="216"/>
      <c r="AP23" s="216"/>
      <c r="AQ23" s="216"/>
      <c r="AR23" s="217"/>
      <c r="AS23" s="218"/>
      <c r="AT23" s="219" t="s">
        <v>574</v>
      </c>
    </row>
    <row r="24" spans="1:46" s="219" customFormat="1" ht="153" x14ac:dyDescent="0.2">
      <c r="A24" s="200"/>
      <c r="B24" s="441">
        <v>14</v>
      </c>
      <c r="C24" s="244" t="s">
        <v>565</v>
      </c>
      <c r="D24" s="196" t="s">
        <v>159</v>
      </c>
      <c r="E24" s="453" t="s">
        <v>570</v>
      </c>
      <c r="F24" s="91" t="s">
        <v>580</v>
      </c>
      <c r="G24" s="196" t="s">
        <v>137</v>
      </c>
      <c r="H24" s="178" t="s">
        <v>571</v>
      </c>
      <c r="I24" s="179" t="s">
        <v>572</v>
      </c>
      <c r="J24" s="276" t="s">
        <v>581</v>
      </c>
      <c r="K24" s="476" t="s">
        <v>209</v>
      </c>
      <c r="L24" s="208">
        <v>3</v>
      </c>
      <c r="M24" s="202" t="str">
        <f t="shared" si="0"/>
        <v>La actividad que conlleva el riesgo se ejecuta de 24 a 500 veces por año</v>
      </c>
      <c r="N24" s="210" t="str">
        <f t="shared" si="1"/>
        <v>60%</v>
      </c>
      <c r="O24" s="204" t="s">
        <v>235</v>
      </c>
      <c r="P24" s="222" t="s">
        <v>238</v>
      </c>
      <c r="Q24" s="201">
        <v>3</v>
      </c>
      <c r="R24" s="245" t="s">
        <v>30</v>
      </c>
      <c r="S24" s="203" t="str">
        <f t="shared" si="2"/>
        <v>60%</v>
      </c>
      <c r="T24" s="205">
        <f t="shared" si="3"/>
        <v>0.36</v>
      </c>
      <c r="U24" s="206" t="str">
        <f t="shared" si="4"/>
        <v>MODERADO</v>
      </c>
      <c r="V24" s="207" t="s">
        <v>582</v>
      </c>
      <c r="W24" s="208">
        <v>2</v>
      </c>
      <c r="X24" s="209" t="str">
        <f t="shared" si="5"/>
        <v>DETECTIVO</v>
      </c>
      <c r="Y24" s="210" t="str">
        <f t="shared" si="6"/>
        <v>15%</v>
      </c>
      <c r="Z24" s="208">
        <v>2</v>
      </c>
      <c r="AA24" s="209" t="str">
        <f t="shared" si="7"/>
        <v>MANUAL</v>
      </c>
      <c r="AB24" s="210" t="str">
        <f t="shared" si="8"/>
        <v>15%</v>
      </c>
      <c r="AC24" s="208" t="s">
        <v>185</v>
      </c>
      <c r="AD24" s="211" t="s">
        <v>104</v>
      </c>
      <c r="AE24" s="211" t="s">
        <v>110</v>
      </c>
      <c r="AF24" s="211" t="s">
        <v>115</v>
      </c>
      <c r="AG24" s="212">
        <f t="shared" si="17"/>
        <v>0.3</v>
      </c>
      <c r="AH24" s="213">
        <v>0.108</v>
      </c>
      <c r="AI24" s="214" t="str">
        <f t="shared" si="14"/>
        <v>BAJO</v>
      </c>
      <c r="AJ24" s="215" t="str">
        <f t="shared" si="15"/>
        <v>ACEPTAR</v>
      </c>
      <c r="AK24" s="216"/>
      <c r="AL24" s="216"/>
      <c r="AM24" s="216"/>
      <c r="AN24" s="216"/>
      <c r="AO24" s="216"/>
      <c r="AP24" s="216"/>
      <c r="AQ24" s="216"/>
      <c r="AR24" s="217"/>
      <c r="AS24" s="218"/>
      <c r="AT24" s="219" t="s">
        <v>574</v>
      </c>
    </row>
    <row r="25" spans="1:46" s="219" customFormat="1" ht="216.75" x14ac:dyDescent="0.2">
      <c r="A25" s="200"/>
      <c r="B25" s="441">
        <v>15</v>
      </c>
      <c r="C25" s="244" t="s">
        <v>563</v>
      </c>
      <c r="D25" s="196" t="s">
        <v>159</v>
      </c>
      <c r="E25" s="453" t="s">
        <v>569</v>
      </c>
      <c r="F25" s="492" t="s">
        <v>585</v>
      </c>
      <c r="G25" s="196" t="s">
        <v>142</v>
      </c>
      <c r="H25" s="85" t="s">
        <v>725</v>
      </c>
      <c r="I25" s="85" t="s">
        <v>583</v>
      </c>
      <c r="J25" s="276" t="s">
        <v>584</v>
      </c>
      <c r="K25" s="476" t="s">
        <v>223</v>
      </c>
      <c r="L25" s="208">
        <v>3</v>
      </c>
      <c r="M25" s="202" t="str">
        <f t="shared" si="0"/>
        <v>La actividad que conlleva el riesgo se ejecuta de 24 a 500 veces por año</v>
      </c>
      <c r="N25" s="210" t="str">
        <f t="shared" si="1"/>
        <v>60%</v>
      </c>
      <c r="O25" s="204" t="s">
        <v>234</v>
      </c>
      <c r="P25" s="222" t="s">
        <v>238</v>
      </c>
      <c r="Q25" s="201">
        <v>2</v>
      </c>
      <c r="R25" s="245" t="s">
        <v>30</v>
      </c>
      <c r="S25" s="203" t="str">
        <f t="shared" si="2"/>
        <v>40%</v>
      </c>
      <c r="T25" s="205">
        <f t="shared" si="3"/>
        <v>0.24</v>
      </c>
      <c r="U25" s="206" t="str">
        <f t="shared" si="4"/>
        <v>MODERADO</v>
      </c>
      <c r="V25" s="207" t="s">
        <v>586</v>
      </c>
      <c r="W25" s="208">
        <v>2</v>
      </c>
      <c r="X25" s="209" t="str">
        <f t="shared" si="5"/>
        <v>DETECTIVO</v>
      </c>
      <c r="Y25" s="210" t="str">
        <f t="shared" si="6"/>
        <v>15%</v>
      </c>
      <c r="Z25" s="208">
        <v>2</v>
      </c>
      <c r="AA25" s="209" t="str">
        <f t="shared" si="7"/>
        <v>MANUAL</v>
      </c>
      <c r="AB25" s="210" t="str">
        <f t="shared" si="8"/>
        <v>15%</v>
      </c>
      <c r="AC25" s="208" t="s">
        <v>185</v>
      </c>
      <c r="AD25" s="211" t="s">
        <v>104</v>
      </c>
      <c r="AE25" s="211" t="s">
        <v>110</v>
      </c>
      <c r="AF25" s="211" t="s">
        <v>115</v>
      </c>
      <c r="AG25" s="212">
        <f t="shared" si="17"/>
        <v>0.3</v>
      </c>
      <c r="AH25" s="213">
        <v>0.108</v>
      </c>
      <c r="AI25" s="214" t="str">
        <f t="shared" si="14"/>
        <v>BAJO</v>
      </c>
      <c r="AJ25" s="215" t="str">
        <f t="shared" si="15"/>
        <v>ACEPTAR</v>
      </c>
      <c r="AK25" s="216"/>
      <c r="AL25" s="216"/>
      <c r="AM25" s="216"/>
      <c r="AN25" s="216"/>
      <c r="AO25" s="216"/>
      <c r="AP25" s="216"/>
      <c r="AQ25" s="216"/>
      <c r="AR25" s="217"/>
      <c r="AS25" s="218"/>
      <c r="AT25" s="219" t="s">
        <v>574</v>
      </c>
    </row>
    <row r="26" spans="1:46" s="219" customFormat="1" ht="165.75" x14ac:dyDescent="0.2">
      <c r="A26" s="200"/>
      <c r="B26" s="441">
        <v>16</v>
      </c>
      <c r="C26" s="244" t="s">
        <v>565</v>
      </c>
      <c r="D26" s="196" t="s">
        <v>158</v>
      </c>
      <c r="E26" s="277" t="s">
        <v>569</v>
      </c>
      <c r="F26" s="493" t="s">
        <v>588</v>
      </c>
      <c r="G26" s="246" t="s">
        <v>137</v>
      </c>
      <c r="H26" s="191" t="s">
        <v>650</v>
      </c>
      <c r="I26" s="190" t="s">
        <v>573</v>
      </c>
      <c r="J26" s="276" t="s">
        <v>587</v>
      </c>
      <c r="K26" s="476" t="s">
        <v>213</v>
      </c>
      <c r="L26" s="208">
        <v>3</v>
      </c>
      <c r="M26" s="202" t="str">
        <f t="shared" si="0"/>
        <v>La actividad que conlleva el riesgo se ejecuta de 24 a 500 veces por año</v>
      </c>
      <c r="N26" s="210" t="str">
        <f t="shared" si="1"/>
        <v>60%</v>
      </c>
      <c r="O26" s="204" t="s">
        <v>234</v>
      </c>
      <c r="P26" s="222" t="s">
        <v>238</v>
      </c>
      <c r="Q26" s="201">
        <v>2</v>
      </c>
      <c r="R26" s="245" t="s">
        <v>30</v>
      </c>
      <c r="S26" s="203" t="str">
        <f t="shared" si="2"/>
        <v>40%</v>
      </c>
      <c r="T26" s="205">
        <f t="shared" si="3"/>
        <v>0.24</v>
      </c>
      <c r="U26" s="206" t="str">
        <f t="shared" si="4"/>
        <v>MODERADO</v>
      </c>
      <c r="V26" s="207" t="s">
        <v>589</v>
      </c>
      <c r="W26" s="208">
        <v>2</v>
      </c>
      <c r="X26" s="209" t="str">
        <f t="shared" si="5"/>
        <v>DETECTIVO</v>
      </c>
      <c r="Y26" s="210" t="str">
        <f t="shared" si="6"/>
        <v>15%</v>
      </c>
      <c r="Z26" s="208">
        <v>2</v>
      </c>
      <c r="AA26" s="209" t="str">
        <f t="shared" si="7"/>
        <v>MANUAL</v>
      </c>
      <c r="AB26" s="210" t="str">
        <f t="shared" si="8"/>
        <v>15%</v>
      </c>
      <c r="AC26" s="208" t="s">
        <v>185</v>
      </c>
      <c r="AD26" s="211" t="s">
        <v>104</v>
      </c>
      <c r="AE26" s="211" t="s">
        <v>110</v>
      </c>
      <c r="AF26" s="211" t="s">
        <v>115</v>
      </c>
      <c r="AG26" s="212">
        <f t="shared" si="17"/>
        <v>0.3</v>
      </c>
      <c r="AH26" s="213">
        <v>0.108</v>
      </c>
      <c r="AI26" s="214" t="str">
        <f t="shared" si="14"/>
        <v>BAJO</v>
      </c>
      <c r="AJ26" s="215" t="str">
        <f t="shared" si="15"/>
        <v>ACEPTAR</v>
      </c>
      <c r="AK26" s="216"/>
      <c r="AL26" s="216"/>
      <c r="AM26" s="216"/>
      <c r="AN26" s="216"/>
      <c r="AO26" s="216"/>
      <c r="AP26" s="216"/>
      <c r="AQ26" s="216"/>
      <c r="AR26" s="217"/>
      <c r="AS26" s="218"/>
      <c r="AT26" s="219" t="s">
        <v>574</v>
      </c>
    </row>
    <row r="27" spans="1:46" s="219" customFormat="1" ht="178.5" x14ac:dyDescent="0.2">
      <c r="A27" s="200"/>
      <c r="B27" s="441">
        <v>17</v>
      </c>
      <c r="C27" s="455" t="s">
        <v>590</v>
      </c>
      <c r="D27" s="196" t="s">
        <v>158</v>
      </c>
      <c r="E27" s="456" t="s">
        <v>591</v>
      </c>
      <c r="F27" s="494" t="s">
        <v>592</v>
      </c>
      <c r="G27" s="181" t="s">
        <v>142</v>
      </c>
      <c r="H27" s="181" t="s">
        <v>593</v>
      </c>
      <c r="I27" s="180" t="s">
        <v>594</v>
      </c>
      <c r="J27" s="495" t="s">
        <v>595</v>
      </c>
      <c r="K27" s="182" t="s">
        <v>209</v>
      </c>
      <c r="L27" s="208">
        <v>3</v>
      </c>
      <c r="M27" s="202" t="str">
        <f t="shared" si="0"/>
        <v>La actividad que conlleva el riesgo se ejecuta de 24 a 500 veces por año</v>
      </c>
      <c r="N27" s="210" t="str">
        <f t="shared" si="1"/>
        <v>60%</v>
      </c>
      <c r="O27" s="204"/>
      <c r="P27" s="222" t="s">
        <v>238</v>
      </c>
      <c r="Q27" s="208">
        <v>2</v>
      </c>
      <c r="R27" s="245" t="s">
        <v>30</v>
      </c>
      <c r="S27" s="203" t="str">
        <f t="shared" si="2"/>
        <v>40%</v>
      </c>
      <c r="T27" s="205">
        <f t="shared" si="3"/>
        <v>0.24</v>
      </c>
      <c r="U27" s="206" t="str">
        <f t="shared" si="4"/>
        <v>MODERADO</v>
      </c>
      <c r="V27" s="184" t="s">
        <v>623</v>
      </c>
      <c r="W27" s="208">
        <v>2</v>
      </c>
      <c r="X27" s="209" t="str">
        <f t="shared" si="5"/>
        <v>DETECTIVO</v>
      </c>
      <c r="Y27" s="210" t="str">
        <f t="shared" si="6"/>
        <v>15%</v>
      </c>
      <c r="Z27" s="208">
        <v>2</v>
      </c>
      <c r="AA27" s="209" t="str">
        <f t="shared" si="7"/>
        <v>MANUAL</v>
      </c>
      <c r="AB27" s="210" t="str">
        <f t="shared" si="8"/>
        <v>15%</v>
      </c>
      <c r="AC27" s="208" t="s">
        <v>185</v>
      </c>
      <c r="AD27" s="211" t="s">
        <v>104</v>
      </c>
      <c r="AE27" s="211" t="s">
        <v>110</v>
      </c>
      <c r="AF27" s="211" t="s">
        <v>115</v>
      </c>
      <c r="AG27" s="212">
        <f t="shared" si="17"/>
        <v>0.3</v>
      </c>
      <c r="AH27" s="213">
        <v>0.108</v>
      </c>
      <c r="AI27" s="214" t="str">
        <f t="shared" ref="AI27:AI33" si="21">+IF(AH27&gt;=0.6,"EXTREMO",IF(AH27&gt;=0.4,"ALTO",IF(AH27&gt;=0.2,"MODERADO",IF(AH27&gt;=0.01,"BAJO",IF(AH27=0,"ESTABLEZCA CONTROL Y EVALUELO")))))</f>
        <v>BAJO</v>
      </c>
      <c r="AJ27" s="215" t="str">
        <f t="shared" ref="AJ27:AJ33" si="22">+IF(AH27&gt;=0.3,"REDUCIR",IF(AH27&gt;=0.01,"ACEPTAR",IF(AH27=0,"ESTABLEZCA CONTROL Y EVALUELO")))</f>
        <v>ACEPTAR</v>
      </c>
      <c r="AK27" s="216"/>
      <c r="AL27" s="216"/>
      <c r="AM27" s="216"/>
      <c r="AN27" s="216"/>
      <c r="AO27" s="216"/>
      <c r="AP27" s="216"/>
      <c r="AQ27" s="216"/>
      <c r="AR27" s="217"/>
      <c r="AS27" s="218"/>
    </row>
    <row r="28" spans="1:46" s="219" customFormat="1" ht="293.25" x14ac:dyDescent="0.2">
      <c r="A28" s="200"/>
      <c r="B28" s="441">
        <v>18</v>
      </c>
      <c r="C28" s="455" t="s">
        <v>590</v>
      </c>
      <c r="D28" s="196" t="s">
        <v>158</v>
      </c>
      <c r="E28" s="456" t="s">
        <v>596</v>
      </c>
      <c r="F28" s="494" t="s">
        <v>597</v>
      </c>
      <c r="G28" s="181" t="s">
        <v>137</v>
      </c>
      <c r="H28" s="181" t="s">
        <v>598</v>
      </c>
      <c r="I28" s="180" t="s">
        <v>599</v>
      </c>
      <c r="J28" s="495" t="s">
        <v>600</v>
      </c>
      <c r="K28" s="182" t="s">
        <v>209</v>
      </c>
      <c r="L28" s="208">
        <v>3</v>
      </c>
      <c r="M28" s="202" t="str">
        <f t="shared" si="0"/>
        <v>La actividad que conlleva el riesgo se ejecuta de 24 a 500 veces por año</v>
      </c>
      <c r="N28" s="210" t="str">
        <f t="shared" si="1"/>
        <v>60%</v>
      </c>
      <c r="O28" s="204" t="s">
        <v>232</v>
      </c>
      <c r="P28" s="222" t="s">
        <v>238</v>
      </c>
      <c r="Q28" s="208">
        <v>4</v>
      </c>
      <c r="R28" s="245" t="s">
        <v>29</v>
      </c>
      <c r="S28" s="203" t="str">
        <f t="shared" si="2"/>
        <v>80%</v>
      </c>
      <c r="T28" s="205">
        <f t="shared" si="3"/>
        <v>0.48</v>
      </c>
      <c r="U28" s="206" t="str">
        <f t="shared" si="4"/>
        <v>ALTO</v>
      </c>
      <c r="V28" s="184" t="s">
        <v>624</v>
      </c>
      <c r="W28" s="208">
        <v>2</v>
      </c>
      <c r="X28" s="209" t="str">
        <f t="shared" si="5"/>
        <v>DETECTIVO</v>
      </c>
      <c r="Y28" s="210" t="str">
        <f t="shared" si="6"/>
        <v>15%</v>
      </c>
      <c r="Z28" s="208">
        <v>2</v>
      </c>
      <c r="AA28" s="209" t="str">
        <f t="shared" si="7"/>
        <v>MANUAL</v>
      </c>
      <c r="AB28" s="210" t="str">
        <f t="shared" si="8"/>
        <v>15%</v>
      </c>
      <c r="AC28" s="208" t="s">
        <v>185</v>
      </c>
      <c r="AD28" s="211" t="s">
        <v>104</v>
      </c>
      <c r="AE28" s="211" t="s">
        <v>110</v>
      </c>
      <c r="AF28" s="211" t="s">
        <v>115</v>
      </c>
      <c r="AG28" s="212">
        <f t="shared" si="17"/>
        <v>0.3</v>
      </c>
      <c r="AH28" s="213">
        <v>0.108</v>
      </c>
      <c r="AI28" s="214" t="str">
        <f t="shared" si="21"/>
        <v>BAJO</v>
      </c>
      <c r="AJ28" s="215" t="str">
        <f t="shared" si="22"/>
        <v>ACEPTAR</v>
      </c>
      <c r="AK28" s="216"/>
      <c r="AL28" s="216"/>
      <c r="AM28" s="216"/>
      <c r="AN28" s="216"/>
      <c r="AO28" s="216"/>
      <c r="AP28" s="216"/>
      <c r="AQ28" s="216"/>
      <c r="AR28" s="217"/>
      <c r="AS28" s="218"/>
    </row>
    <row r="29" spans="1:46" s="219" customFormat="1" ht="178.5" x14ac:dyDescent="0.2">
      <c r="A29" s="200"/>
      <c r="B29" s="441">
        <v>19</v>
      </c>
      <c r="C29" s="455" t="s">
        <v>590</v>
      </c>
      <c r="D29" s="196" t="s">
        <v>158</v>
      </c>
      <c r="E29" s="456" t="s">
        <v>601</v>
      </c>
      <c r="F29" s="494" t="s">
        <v>602</v>
      </c>
      <c r="G29" s="181" t="s">
        <v>137</v>
      </c>
      <c r="H29" s="181" t="s">
        <v>603</v>
      </c>
      <c r="I29" s="180" t="s">
        <v>604</v>
      </c>
      <c r="J29" s="495" t="s">
        <v>600</v>
      </c>
      <c r="K29" s="247" t="s">
        <v>216</v>
      </c>
      <c r="L29" s="208">
        <v>3</v>
      </c>
      <c r="M29" s="202" t="str">
        <f t="shared" si="0"/>
        <v>La actividad que conlleva el riesgo se ejecuta de 24 a 500 veces por año</v>
      </c>
      <c r="N29" s="210" t="str">
        <f t="shared" si="1"/>
        <v>60%</v>
      </c>
      <c r="O29" s="204" t="s">
        <v>232</v>
      </c>
      <c r="P29" s="222" t="s">
        <v>239</v>
      </c>
      <c r="Q29" s="208">
        <v>4</v>
      </c>
      <c r="R29" s="245" t="s">
        <v>29</v>
      </c>
      <c r="S29" s="203" t="str">
        <f t="shared" si="2"/>
        <v>80%</v>
      </c>
      <c r="T29" s="205">
        <f t="shared" si="3"/>
        <v>0.48</v>
      </c>
      <c r="U29" s="206" t="str">
        <f t="shared" si="4"/>
        <v>ALTO</v>
      </c>
      <c r="V29" s="184" t="s">
        <v>625</v>
      </c>
      <c r="W29" s="208">
        <v>2</v>
      </c>
      <c r="X29" s="209" t="str">
        <f t="shared" si="5"/>
        <v>DETECTIVO</v>
      </c>
      <c r="Y29" s="210" t="str">
        <f t="shared" si="6"/>
        <v>15%</v>
      </c>
      <c r="Z29" s="208">
        <v>2</v>
      </c>
      <c r="AA29" s="209" t="str">
        <f t="shared" si="7"/>
        <v>MANUAL</v>
      </c>
      <c r="AB29" s="210" t="str">
        <f t="shared" si="8"/>
        <v>15%</v>
      </c>
      <c r="AC29" s="208" t="s">
        <v>185</v>
      </c>
      <c r="AD29" s="211" t="s">
        <v>104</v>
      </c>
      <c r="AE29" s="211" t="s">
        <v>110</v>
      </c>
      <c r="AF29" s="211" t="s">
        <v>115</v>
      </c>
      <c r="AG29" s="212">
        <f t="shared" si="17"/>
        <v>0.3</v>
      </c>
      <c r="AH29" s="213">
        <v>0.108</v>
      </c>
      <c r="AI29" s="214" t="str">
        <f t="shared" si="21"/>
        <v>BAJO</v>
      </c>
      <c r="AJ29" s="215" t="str">
        <f t="shared" si="22"/>
        <v>ACEPTAR</v>
      </c>
      <c r="AK29" s="216"/>
      <c r="AL29" s="216"/>
      <c r="AM29" s="216"/>
      <c r="AN29" s="216"/>
      <c r="AO29" s="216"/>
      <c r="AP29" s="216"/>
      <c r="AQ29" s="216"/>
      <c r="AR29" s="217"/>
      <c r="AS29" s="218"/>
    </row>
    <row r="30" spans="1:46" s="219" customFormat="1" ht="229.5" x14ac:dyDescent="0.2">
      <c r="A30" s="200"/>
      <c r="B30" s="441">
        <v>20</v>
      </c>
      <c r="C30" s="455" t="s">
        <v>590</v>
      </c>
      <c r="D30" s="196" t="s">
        <v>158</v>
      </c>
      <c r="E30" s="456" t="s">
        <v>605</v>
      </c>
      <c r="F30" s="494" t="s">
        <v>606</v>
      </c>
      <c r="G30" s="180" t="s">
        <v>137</v>
      </c>
      <c r="H30" s="180" t="s">
        <v>607</v>
      </c>
      <c r="I30" s="180" t="s">
        <v>608</v>
      </c>
      <c r="J30" s="495" t="s">
        <v>609</v>
      </c>
      <c r="K30" s="182" t="s">
        <v>216</v>
      </c>
      <c r="L30" s="208">
        <v>3</v>
      </c>
      <c r="M30" s="202" t="str">
        <f t="shared" si="0"/>
        <v>La actividad que conlleva el riesgo se ejecuta de 24 a 500 veces por año</v>
      </c>
      <c r="N30" s="210" t="str">
        <f t="shared" si="1"/>
        <v>60%</v>
      </c>
      <c r="O30" s="204" t="s">
        <v>232</v>
      </c>
      <c r="P30" s="222" t="s">
        <v>239</v>
      </c>
      <c r="Q30" s="208">
        <v>4</v>
      </c>
      <c r="R30" s="245" t="s">
        <v>29</v>
      </c>
      <c r="S30" s="203" t="str">
        <f t="shared" si="2"/>
        <v>80%</v>
      </c>
      <c r="T30" s="205">
        <f t="shared" si="3"/>
        <v>0.48</v>
      </c>
      <c r="U30" s="206" t="str">
        <f t="shared" si="4"/>
        <v>ALTO</v>
      </c>
      <c r="V30" s="184" t="s">
        <v>626</v>
      </c>
      <c r="W30" s="208">
        <v>2</v>
      </c>
      <c r="X30" s="209" t="str">
        <f t="shared" si="5"/>
        <v>DETECTIVO</v>
      </c>
      <c r="Y30" s="210" t="str">
        <f t="shared" si="6"/>
        <v>15%</v>
      </c>
      <c r="Z30" s="208">
        <v>2</v>
      </c>
      <c r="AA30" s="209" t="str">
        <f t="shared" si="7"/>
        <v>MANUAL</v>
      </c>
      <c r="AB30" s="210" t="str">
        <f t="shared" si="8"/>
        <v>15%</v>
      </c>
      <c r="AC30" s="208" t="s">
        <v>185</v>
      </c>
      <c r="AD30" s="211" t="s">
        <v>104</v>
      </c>
      <c r="AE30" s="211" t="s">
        <v>110</v>
      </c>
      <c r="AF30" s="211" t="s">
        <v>115</v>
      </c>
      <c r="AG30" s="212">
        <f t="shared" si="17"/>
        <v>0.3</v>
      </c>
      <c r="AH30" s="213">
        <v>0.108</v>
      </c>
      <c r="AI30" s="214" t="str">
        <f t="shared" si="21"/>
        <v>BAJO</v>
      </c>
      <c r="AJ30" s="215" t="str">
        <f t="shared" si="22"/>
        <v>ACEPTAR</v>
      </c>
      <c r="AK30" s="216"/>
      <c r="AL30" s="216"/>
      <c r="AM30" s="216"/>
      <c r="AN30" s="216"/>
      <c r="AO30" s="216"/>
      <c r="AP30" s="216"/>
      <c r="AQ30" s="216"/>
      <c r="AR30" s="217"/>
      <c r="AS30" s="218"/>
    </row>
    <row r="31" spans="1:46" s="219" customFormat="1" ht="229.5" x14ac:dyDescent="0.2">
      <c r="A31" s="200"/>
      <c r="B31" s="441">
        <v>21</v>
      </c>
      <c r="C31" s="455" t="s">
        <v>590</v>
      </c>
      <c r="D31" s="196" t="s">
        <v>158</v>
      </c>
      <c r="E31" s="456" t="s">
        <v>610</v>
      </c>
      <c r="F31" s="494" t="s">
        <v>611</v>
      </c>
      <c r="G31" s="181" t="s">
        <v>137</v>
      </c>
      <c r="H31" s="181" t="s">
        <v>612</v>
      </c>
      <c r="I31" s="183" t="s">
        <v>613</v>
      </c>
      <c r="J31" s="496" t="s">
        <v>600</v>
      </c>
      <c r="K31" s="247" t="s">
        <v>216</v>
      </c>
      <c r="L31" s="208">
        <v>3</v>
      </c>
      <c r="M31" s="202" t="str">
        <f t="shared" si="0"/>
        <v>La actividad que conlleva el riesgo se ejecuta de 24 a 500 veces por año</v>
      </c>
      <c r="N31" s="210" t="str">
        <f t="shared" si="1"/>
        <v>60%</v>
      </c>
      <c r="O31" s="204" t="s">
        <v>232</v>
      </c>
      <c r="P31" s="222" t="s">
        <v>238</v>
      </c>
      <c r="Q31" s="208">
        <v>4</v>
      </c>
      <c r="R31" s="245" t="s">
        <v>29</v>
      </c>
      <c r="S31" s="203" t="str">
        <f t="shared" si="2"/>
        <v>80%</v>
      </c>
      <c r="T31" s="205">
        <f t="shared" si="3"/>
        <v>0.48</v>
      </c>
      <c r="U31" s="206" t="str">
        <f t="shared" si="4"/>
        <v>ALTO</v>
      </c>
      <c r="V31" s="184" t="s">
        <v>627</v>
      </c>
      <c r="W31" s="208">
        <v>2</v>
      </c>
      <c r="X31" s="209" t="str">
        <f t="shared" si="5"/>
        <v>DETECTIVO</v>
      </c>
      <c r="Y31" s="210" t="str">
        <f t="shared" si="6"/>
        <v>15%</v>
      </c>
      <c r="Z31" s="208">
        <v>2</v>
      </c>
      <c r="AA31" s="209" t="str">
        <f t="shared" si="7"/>
        <v>MANUAL</v>
      </c>
      <c r="AB31" s="210" t="str">
        <f t="shared" si="8"/>
        <v>15%</v>
      </c>
      <c r="AC31" s="208" t="s">
        <v>185</v>
      </c>
      <c r="AD31" s="211" t="s">
        <v>104</v>
      </c>
      <c r="AE31" s="211" t="s">
        <v>110</v>
      </c>
      <c r="AF31" s="211" t="s">
        <v>115</v>
      </c>
      <c r="AG31" s="212">
        <f t="shared" si="17"/>
        <v>0.3</v>
      </c>
      <c r="AH31" s="213">
        <v>0.108</v>
      </c>
      <c r="AI31" s="214" t="str">
        <f t="shared" si="21"/>
        <v>BAJO</v>
      </c>
      <c r="AJ31" s="215" t="str">
        <f t="shared" si="22"/>
        <v>ACEPTAR</v>
      </c>
      <c r="AK31" s="216"/>
      <c r="AL31" s="216"/>
      <c r="AM31" s="216"/>
      <c r="AN31" s="216"/>
      <c r="AO31" s="216"/>
      <c r="AP31" s="216"/>
      <c r="AQ31" s="216"/>
      <c r="AR31" s="217"/>
      <c r="AS31" s="218"/>
    </row>
    <row r="32" spans="1:46" s="219" customFormat="1" ht="409.5" x14ac:dyDescent="0.2">
      <c r="A32" s="200"/>
      <c r="B32" s="441">
        <v>22</v>
      </c>
      <c r="C32" s="455" t="s">
        <v>590</v>
      </c>
      <c r="D32" s="196" t="s">
        <v>158</v>
      </c>
      <c r="E32" s="456" t="s">
        <v>614</v>
      </c>
      <c r="F32" s="494" t="s">
        <v>615</v>
      </c>
      <c r="G32" s="181" t="s">
        <v>141</v>
      </c>
      <c r="H32" s="181" t="s">
        <v>616</v>
      </c>
      <c r="I32" s="183" t="s">
        <v>617</v>
      </c>
      <c r="J32" s="495" t="s">
        <v>595</v>
      </c>
      <c r="K32" s="247" t="s">
        <v>209</v>
      </c>
      <c r="L32" s="208">
        <v>3</v>
      </c>
      <c r="M32" s="202" t="str">
        <f t="shared" si="0"/>
        <v>La actividad que conlleva el riesgo se ejecuta de 24 a 500 veces por año</v>
      </c>
      <c r="N32" s="210" t="str">
        <f t="shared" si="1"/>
        <v>60%</v>
      </c>
      <c r="O32" s="204" t="s">
        <v>234</v>
      </c>
      <c r="P32" s="222" t="s">
        <v>238</v>
      </c>
      <c r="Q32" s="208">
        <v>4</v>
      </c>
      <c r="R32" s="245" t="s">
        <v>30</v>
      </c>
      <c r="S32" s="203" t="str">
        <f t="shared" si="2"/>
        <v>80%</v>
      </c>
      <c r="T32" s="205">
        <f t="shared" si="3"/>
        <v>0.48</v>
      </c>
      <c r="U32" s="206" t="str">
        <f t="shared" si="4"/>
        <v>ALTO</v>
      </c>
      <c r="V32" s="184" t="s">
        <v>628</v>
      </c>
      <c r="W32" s="208">
        <v>2</v>
      </c>
      <c r="X32" s="209" t="str">
        <f t="shared" si="5"/>
        <v>DETECTIVO</v>
      </c>
      <c r="Y32" s="210" t="str">
        <f t="shared" si="6"/>
        <v>15%</v>
      </c>
      <c r="Z32" s="208">
        <v>2</v>
      </c>
      <c r="AA32" s="209" t="str">
        <f t="shared" si="7"/>
        <v>MANUAL</v>
      </c>
      <c r="AB32" s="210" t="str">
        <f t="shared" si="8"/>
        <v>15%</v>
      </c>
      <c r="AC32" s="208" t="s">
        <v>185</v>
      </c>
      <c r="AD32" s="211" t="s">
        <v>104</v>
      </c>
      <c r="AE32" s="211" t="s">
        <v>110</v>
      </c>
      <c r="AF32" s="211" t="s">
        <v>115</v>
      </c>
      <c r="AG32" s="212">
        <f t="shared" si="17"/>
        <v>0.3</v>
      </c>
      <c r="AH32" s="213">
        <v>0.108</v>
      </c>
      <c r="AI32" s="214" t="str">
        <f t="shared" si="21"/>
        <v>BAJO</v>
      </c>
      <c r="AJ32" s="215" t="str">
        <f t="shared" si="22"/>
        <v>ACEPTAR</v>
      </c>
      <c r="AK32" s="216"/>
      <c r="AL32" s="216"/>
      <c r="AM32" s="216"/>
      <c r="AN32" s="216"/>
      <c r="AO32" s="216"/>
      <c r="AP32" s="216"/>
      <c r="AQ32" s="216"/>
      <c r="AR32" s="217"/>
      <c r="AS32" s="218"/>
    </row>
    <row r="33" spans="1:45" s="219" customFormat="1" ht="77.25" thickBot="1" x14ac:dyDescent="0.25">
      <c r="A33" s="200"/>
      <c r="B33" s="441">
        <v>23</v>
      </c>
      <c r="C33" s="455" t="s">
        <v>590</v>
      </c>
      <c r="D33" s="196" t="s">
        <v>158</v>
      </c>
      <c r="E33" s="456" t="s">
        <v>618</v>
      </c>
      <c r="F33" s="494" t="s">
        <v>619</v>
      </c>
      <c r="G33" s="181" t="s">
        <v>142</v>
      </c>
      <c r="H33" s="181" t="s">
        <v>620</v>
      </c>
      <c r="I33" s="180" t="s">
        <v>621</v>
      </c>
      <c r="J33" s="495" t="s">
        <v>622</v>
      </c>
      <c r="K33" s="247" t="s">
        <v>216</v>
      </c>
      <c r="L33" s="208">
        <v>3</v>
      </c>
      <c r="M33" s="202" t="str">
        <f t="shared" si="0"/>
        <v>La actividad que conlleva el riesgo se ejecuta de 24 a 500 veces por año</v>
      </c>
      <c r="N33" s="210" t="str">
        <f t="shared" si="1"/>
        <v>60%</v>
      </c>
      <c r="O33" s="204"/>
      <c r="P33" s="181" t="s">
        <v>239</v>
      </c>
      <c r="Q33" s="208">
        <v>3</v>
      </c>
      <c r="R33" s="245" t="s">
        <v>30</v>
      </c>
      <c r="S33" s="203" t="str">
        <f t="shared" si="2"/>
        <v>60%</v>
      </c>
      <c r="T33" s="205">
        <f t="shared" si="3"/>
        <v>0.36</v>
      </c>
      <c r="U33" s="206" t="str">
        <f t="shared" si="4"/>
        <v>MODERADO</v>
      </c>
      <c r="V33" s="184" t="s">
        <v>629</v>
      </c>
      <c r="W33" s="208">
        <v>2</v>
      </c>
      <c r="X33" s="209" t="str">
        <f t="shared" si="5"/>
        <v>DETECTIVO</v>
      </c>
      <c r="Y33" s="210" t="str">
        <f t="shared" si="6"/>
        <v>15%</v>
      </c>
      <c r="Z33" s="208">
        <v>2</v>
      </c>
      <c r="AA33" s="209" t="str">
        <f t="shared" si="7"/>
        <v>MANUAL</v>
      </c>
      <c r="AB33" s="210" t="str">
        <f t="shared" si="8"/>
        <v>15%</v>
      </c>
      <c r="AC33" s="208" t="s">
        <v>185</v>
      </c>
      <c r="AD33" s="211" t="s">
        <v>104</v>
      </c>
      <c r="AE33" s="211" t="s">
        <v>110</v>
      </c>
      <c r="AF33" s="211" t="s">
        <v>115</v>
      </c>
      <c r="AG33" s="212">
        <f t="shared" si="17"/>
        <v>0.3</v>
      </c>
      <c r="AH33" s="213">
        <v>0.108</v>
      </c>
      <c r="AI33" s="214" t="str">
        <f t="shared" si="21"/>
        <v>BAJO</v>
      </c>
      <c r="AJ33" s="215" t="str">
        <f t="shared" si="22"/>
        <v>ACEPTAR</v>
      </c>
      <c r="AK33" s="216"/>
      <c r="AL33" s="216"/>
      <c r="AM33" s="216"/>
      <c r="AN33" s="216"/>
      <c r="AO33" s="216"/>
      <c r="AP33" s="216"/>
      <c r="AQ33" s="216"/>
      <c r="AR33" s="217"/>
      <c r="AS33" s="218"/>
    </row>
    <row r="34" spans="1:45" s="219" customFormat="1" ht="191.25" x14ac:dyDescent="0.2">
      <c r="A34" s="200"/>
      <c r="B34" s="441">
        <v>24</v>
      </c>
      <c r="C34" s="455" t="s">
        <v>590</v>
      </c>
      <c r="D34" s="196" t="s">
        <v>158</v>
      </c>
      <c r="E34" s="457" t="s">
        <v>631</v>
      </c>
      <c r="F34" s="497" t="s">
        <v>635</v>
      </c>
      <c r="G34" s="248" t="s">
        <v>137</v>
      </c>
      <c r="H34" s="192" t="s">
        <v>648</v>
      </c>
      <c r="I34" s="186" t="s">
        <v>649</v>
      </c>
      <c r="J34" s="498" t="s">
        <v>638</v>
      </c>
      <c r="K34" s="478" t="s">
        <v>211</v>
      </c>
      <c r="L34" s="249">
        <v>3</v>
      </c>
      <c r="M34" s="250" t="str">
        <f t="shared" si="0"/>
        <v>La actividad que conlleva el riesgo se ejecuta de 24 a 500 veces por año</v>
      </c>
      <c r="N34" s="251" t="str">
        <f>+IF(L34=1,"20%",IF(L34=2,"40%",IF(L34=3,"60%",IF(L34=4,"80%",IF(L34=5,"100%")))))</f>
        <v>60%</v>
      </c>
      <c r="O34" s="252" t="s">
        <v>232</v>
      </c>
      <c r="P34" s="248" t="s">
        <v>238</v>
      </c>
      <c r="Q34" s="253">
        <v>4</v>
      </c>
      <c r="R34" s="248" t="s">
        <v>29</v>
      </c>
      <c r="S34" s="254" t="str">
        <f t="shared" si="2"/>
        <v>80%</v>
      </c>
      <c r="T34" s="255">
        <f t="shared" si="3"/>
        <v>0.48</v>
      </c>
      <c r="U34" s="256" t="str">
        <f t="shared" si="4"/>
        <v>ALTO</v>
      </c>
      <c r="V34" s="185" t="s">
        <v>652</v>
      </c>
      <c r="W34" s="208">
        <v>1</v>
      </c>
      <c r="X34" s="209" t="str">
        <f t="shared" ref="X34:X38" si="23">+IF(W34=1,"PREVENTIVO",IF(W34=2,"DETECTIVO",IF(W34=3,"CORRECTIVO")))</f>
        <v>PREVENTIVO</v>
      </c>
      <c r="Y34" s="210" t="str">
        <f t="shared" ref="Y34:Y38" si="24">+IF(W34=1,"25%",IF(W34=2,"15%",IF(W34=3,"10%")))</f>
        <v>25%</v>
      </c>
      <c r="Z34" s="208">
        <v>2</v>
      </c>
      <c r="AA34" s="209" t="str">
        <f t="shared" ref="AA34:AA38" si="25">+IF(Z34=1,"AUTOMATICO",IF(Z34=2,"MANUAL"))</f>
        <v>MANUAL</v>
      </c>
      <c r="AB34" s="210" t="str">
        <f t="shared" ref="AB34:AB38" si="26">+IF(Z34=1,"25%",IF(Z34=2,"15%"))</f>
        <v>15%</v>
      </c>
      <c r="AC34" s="208" t="s">
        <v>185</v>
      </c>
      <c r="AD34" s="211" t="s">
        <v>104</v>
      </c>
      <c r="AE34" s="211" t="s">
        <v>110</v>
      </c>
      <c r="AF34" s="211" t="s">
        <v>115</v>
      </c>
      <c r="AG34" s="212">
        <f t="shared" si="17"/>
        <v>0.4</v>
      </c>
      <c r="AH34" s="213">
        <v>0.108</v>
      </c>
      <c r="AI34" s="214" t="str">
        <f t="shared" ref="AI34:AI38" si="27">+IF(AH34&gt;=0.6,"EXTREMO",IF(AH34&gt;=0.4,"ALTO",IF(AH34&gt;=0.2,"MODERADO",IF(AH34&gt;=0.01,"BAJO",IF(AH34=0,"ESTABLEZCA CONTROL Y EVALUELO")))))</f>
        <v>BAJO</v>
      </c>
      <c r="AJ34" s="215" t="str">
        <f t="shared" ref="AJ34:AJ38" si="28">+IF(AH34&gt;=0.3,"REDUCIR",IF(AH34&gt;=0.01,"ACEPTAR",IF(AH34=0,"ESTABLEZCA CONTROL Y EVALUELO")))</f>
        <v>ACEPTAR</v>
      </c>
      <c r="AK34" s="216"/>
      <c r="AL34" s="216"/>
      <c r="AM34" s="216"/>
      <c r="AN34" s="216"/>
      <c r="AO34" s="216"/>
      <c r="AP34" s="216"/>
      <c r="AQ34" s="216"/>
      <c r="AR34" s="217"/>
      <c r="AS34" s="218"/>
    </row>
    <row r="35" spans="1:45" s="219" customFormat="1" ht="153" x14ac:dyDescent="0.2">
      <c r="A35" s="200"/>
      <c r="B35" s="441">
        <v>25</v>
      </c>
      <c r="C35" s="455" t="s">
        <v>590</v>
      </c>
      <c r="D35" s="196" t="s">
        <v>158</v>
      </c>
      <c r="E35" s="277" t="s">
        <v>632</v>
      </c>
      <c r="F35" s="499" t="s">
        <v>636</v>
      </c>
      <c r="G35" s="257" t="s">
        <v>137</v>
      </c>
      <c r="H35" s="193" t="s">
        <v>639</v>
      </c>
      <c r="I35" s="187" t="s">
        <v>640</v>
      </c>
      <c r="J35" s="500" t="s">
        <v>641</v>
      </c>
      <c r="K35" s="479" t="s">
        <v>209</v>
      </c>
      <c r="L35" s="249">
        <v>3</v>
      </c>
      <c r="M35" s="250" t="str">
        <f t="shared" si="0"/>
        <v>La actividad que conlleva el riesgo se ejecuta de 24 a 500 veces por año</v>
      </c>
      <c r="N35" s="251" t="str">
        <f t="shared" si="1"/>
        <v>60%</v>
      </c>
      <c r="O35" s="252" t="s">
        <v>235</v>
      </c>
      <c r="P35" s="257" t="s">
        <v>240</v>
      </c>
      <c r="Q35" s="258">
        <v>4</v>
      </c>
      <c r="R35" s="257" t="s">
        <v>30</v>
      </c>
      <c r="S35" s="259" t="str">
        <f t="shared" si="2"/>
        <v>80%</v>
      </c>
      <c r="T35" s="260">
        <f t="shared" si="3"/>
        <v>0.48</v>
      </c>
      <c r="U35" s="261" t="str">
        <f t="shared" si="4"/>
        <v>ALTO</v>
      </c>
      <c r="V35" s="195" t="s">
        <v>653</v>
      </c>
      <c r="W35" s="208">
        <v>1</v>
      </c>
      <c r="X35" s="209" t="str">
        <f t="shared" si="23"/>
        <v>PREVENTIVO</v>
      </c>
      <c r="Y35" s="210" t="str">
        <f t="shared" si="24"/>
        <v>25%</v>
      </c>
      <c r="Z35" s="208">
        <v>2</v>
      </c>
      <c r="AA35" s="209" t="str">
        <f t="shared" si="25"/>
        <v>MANUAL</v>
      </c>
      <c r="AB35" s="210" t="str">
        <f t="shared" si="26"/>
        <v>15%</v>
      </c>
      <c r="AC35" s="208" t="s">
        <v>185</v>
      </c>
      <c r="AD35" s="211" t="s">
        <v>104</v>
      </c>
      <c r="AE35" s="211" t="s">
        <v>110</v>
      </c>
      <c r="AF35" s="211" t="s">
        <v>115</v>
      </c>
      <c r="AG35" s="212">
        <f t="shared" si="17"/>
        <v>0.4</v>
      </c>
      <c r="AH35" s="213">
        <v>0.108</v>
      </c>
      <c r="AI35" s="214" t="str">
        <f t="shared" si="27"/>
        <v>BAJO</v>
      </c>
      <c r="AJ35" s="215" t="str">
        <f t="shared" si="28"/>
        <v>ACEPTAR</v>
      </c>
      <c r="AK35" s="216"/>
      <c r="AL35" s="216"/>
      <c r="AM35" s="216"/>
      <c r="AN35" s="216"/>
      <c r="AO35" s="216"/>
      <c r="AP35" s="216"/>
      <c r="AQ35" s="216"/>
      <c r="AR35" s="217"/>
      <c r="AS35" s="218"/>
    </row>
    <row r="36" spans="1:45" s="219" customFormat="1" ht="165.75" x14ac:dyDescent="0.2">
      <c r="A36" s="200"/>
      <c r="B36" s="441">
        <v>26</v>
      </c>
      <c r="C36" s="455" t="s">
        <v>590</v>
      </c>
      <c r="D36" s="196" t="s">
        <v>158</v>
      </c>
      <c r="E36" s="277" t="s">
        <v>633</v>
      </c>
      <c r="F36" s="499" t="s">
        <v>637</v>
      </c>
      <c r="G36" s="257" t="s">
        <v>142</v>
      </c>
      <c r="H36" s="193" t="s">
        <v>642</v>
      </c>
      <c r="I36" s="187" t="s">
        <v>643</v>
      </c>
      <c r="J36" s="500" t="s">
        <v>644</v>
      </c>
      <c r="K36" s="479" t="s">
        <v>216</v>
      </c>
      <c r="L36" s="249">
        <v>3</v>
      </c>
      <c r="M36" s="250" t="str">
        <f t="shared" si="0"/>
        <v>La actividad que conlleva el riesgo se ejecuta de 24 a 500 veces por año</v>
      </c>
      <c r="N36" s="251" t="str">
        <f t="shared" si="1"/>
        <v>60%</v>
      </c>
      <c r="O36" s="252" t="s">
        <v>232</v>
      </c>
      <c r="P36" s="257" t="s">
        <v>239</v>
      </c>
      <c r="Q36" s="258">
        <v>4</v>
      </c>
      <c r="R36" s="257" t="s">
        <v>29</v>
      </c>
      <c r="S36" s="259" t="str">
        <f t="shared" si="2"/>
        <v>80%</v>
      </c>
      <c r="T36" s="260">
        <f t="shared" si="3"/>
        <v>0.48</v>
      </c>
      <c r="U36" s="261" t="str">
        <f t="shared" si="4"/>
        <v>ALTO</v>
      </c>
      <c r="V36" s="195" t="s">
        <v>654</v>
      </c>
      <c r="W36" s="208">
        <v>1</v>
      </c>
      <c r="X36" s="209" t="str">
        <f t="shared" si="23"/>
        <v>PREVENTIVO</v>
      </c>
      <c r="Y36" s="210" t="str">
        <f t="shared" si="24"/>
        <v>25%</v>
      </c>
      <c r="Z36" s="208">
        <v>2</v>
      </c>
      <c r="AA36" s="209" t="str">
        <f t="shared" si="25"/>
        <v>MANUAL</v>
      </c>
      <c r="AB36" s="210" t="str">
        <f t="shared" si="26"/>
        <v>15%</v>
      </c>
      <c r="AC36" s="208" t="s">
        <v>185</v>
      </c>
      <c r="AD36" s="211" t="s">
        <v>104</v>
      </c>
      <c r="AE36" s="211" t="s">
        <v>110</v>
      </c>
      <c r="AF36" s="211" t="s">
        <v>115</v>
      </c>
      <c r="AG36" s="212">
        <f t="shared" si="17"/>
        <v>0.4</v>
      </c>
      <c r="AH36" s="213">
        <v>0.108</v>
      </c>
      <c r="AI36" s="214" t="str">
        <f t="shared" si="27"/>
        <v>BAJO</v>
      </c>
      <c r="AJ36" s="215" t="str">
        <f t="shared" si="28"/>
        <v>ACEPTAR</v>
      </c>
      <c r="AK36" s="216"/>
      <c r="AL36" s="216"/>
      <c r="AM36" s="216"/>
      <c r="AN36" s="216"/>
      <c r="AO36" s="216"/>
      <c r="AP36" s="216"/>
      <c r="AQ36" s="216"/>
      <c r="AR36" s="217"/>
      <c r="AS36" s="218"/>
    </row>
    <row r="37" spans="1:45" s="219" customFormat="1" ht="191.25" x14ac:dyDescent="0.2">
      <c r="A37" s="200"/>
      <c r="B37" s="441">
        <v>27</v>
      </c>
      <c r="C37" s="455" t="s">
        <v>590</v>
      </c>
      <c r="D37" s="196" t="s">
        <v>158</v>
      </c>
      <c r="E37" s="277" t="s">
        <v>634</v>
      </c>
      <c r="F37" s="499" t="s">
        <v>651</v>
      </c>
      <c r="G37" s="257" t="s">
        <v>137</v>
      </c>
      <c r="H37" s="193" t="s">
        <v>645</v>
      </c>
      <c r="I37" s="187" t="s">
        <v>646</v>
      </c>
      <c r="J37" s="500" t="s">
        <v>647</v>
      </c>
      <c r="K37" s="480" t="s">
        <v>209</v>
      </c>
      <c r="L37" s="249">
        <v>2</v>
      </c>
      <c r="M37" s="250" t="str">
        <f t="shared" si="0"/>
        <v>La actividad que conlleva el riesgo se ejecuta de 3 a 24 veces por año</v>
      </c>
      <c r="N37" s="251" t="str">
        <f t="shared" si="1"/>
        <v>40%</v>
      </c>
      <c r="O37" s="252"/>
      <c r="P37" s="257" t="s">
        <v>240</v>
      </c>
      <c r="Q37" s="258">
        <v>2</v>
      </c>
      <c r="R37" s="257" t="s">
        <v>30</v>
      </c>
      <c r="S37" s="259" t="str">
        <f t="shared" si="2"/>
        <v>40%</v>
      </c>
      <c r="T37" s="260">
        <f t="shared" si="3"/>
        <v>0.16000000000000003</v>
      </c>
      <c r="U37" s="261" t="str">
        <f t="shared" si="4"/>
        <v>BAJO</v>
      </c>
      <c r="V37" s="195" t="s">
        <v>655</v>
      </c>
      <c r="W37" s="208">
        <v>1</v>
      </c>
      <c r="X37" s="209" t="str">
        <f t="shared" si="23"/>
        <v>PREVENTIVO</v>
      </c>
      <c r="Y37" s="210" t="str">
        <f t="shared" si="24"/>
        <v>25%</v>
      </c>
      <c r="Z37" s="208">
        <v>2</v>
      </c>
      <c r="AA37" s="209" t="str">
        <f t="shared" si="25"/>
        <v>MANUAL</v>
      </c>
      <c r="AB37" s="210" t="str">
        <f t="shared" si="26"/>
        <v>15%</v>
      </c>
      <c r="AC37" s="208" t="s">
        <v>185</v>
      </c>
      <c r="AD37" s="211" t="s">
        <v>104</v>
      </c>
      <c r="AE37" s="211" t="s">
        <v>110</v>
      </c>
      <c r="AF37" s="211" t="s">
        <v>115</v>
      </c>
      <c r="AG37" s="212">
        <f t="shared" si="17"/>
        <v>0.4</v>
      </c>
      <c r="AH37" s="213">
        <v>0.108</v>
      </c>
      <c r="AI37" s="214" t="str">
        <f t="shared" si="27"/>
        <v>BAJO</v>
      </c>
      <c r="AJ37" s="215" t="str">
        <f t="shared" si="28"/>
        <v>ACEPTAR</v>
      </c>
      <c r="AK37" s="216"/>
      <c r="AL37" s="216"/>
      <c r="AM37" s="216"/>
      <c r="AN37" s="216"/>
      <c r="AO37" s="216"/>
      <c r="AP37" s="216"/>
      <c r="AQ37" s="216"/>
      <c r="AR37" s="217"/>
      <c r="AS37" s="218"/>
    </row>
    <row r="38" spans="1:45" s="219" customFormat="1" ht="165.75" x14ac:dyDescent="0.2">
      <c r="A38" s="200"/>
      <c r="B38" s="441">
        <v>28</v>
      </c>
      <c r="C38" s="455" t="s">
        <v>590</v>
      </c>
      <c r="D38" s="196" t="s">
        <v>158</v>
      </c>
      <c r="E38" s="458" t="s">
        <v>618</v>
      </c>
      <c r="F38" s="501" t="s">
        <v>619</v>
      </c>
      <c r="G38" s="189" t="s">
        <v>142</v>
      </c>
      <c r="H38" s="262" t="s">
        <v>620</v>
      </c>
      <c r="I38" s="188" t="s">
        <v>621</v>
      </c>
      <c r="J38" s="502" t="s">
        <v>622</v>
      </c>
      <c r="K38" s="481" t="s">
        <v>216</v>
      </c>
      <c r="L38" s="249">
        <v>3</v>
      </c>
      <c r="M38" s="250" t="str">
        <f t="shared" si="0"/>
        <v>La actividad que conlleva el riesgo se ejecuta de 24 a 500 veces por año</v>
      </c>
      <c r="N38" s="251" t="str">
        <f t="shared" si="1"/>
        <v>60%</v>
      </c>
      <c r="O38" s="252" t="s">
        <v>235</v>
      </c>
      <c r="P38" s="189" t="s">
        <v>238</v>
      </c>
      <c r="Q38" s="263">
        <v>3</v>
      </c>
      <c r="R38" s="189" t="s">
        <v>30</v>
      </c>
      <c r="S38" s="262" t="str">
        <f t="shared" si="2"/>
        <v>60%</v>
      </c>
      <c r="T38" s="264">
        <f t="shared" si="3"/>
        <v>0.36</v>
      </c>
      <c r="U38" s="265" t="str">
        <f t="shared" si="4"/>
        <v>MODERADO</v>
      </c>
      <c r="V38" s="194" t="s">
        <v>656</v>
      </c>
      <c r="W38" s="208">
        <v>1</v>
      </c>
      <c r="X38" s="209" t="str">
        <f t="shared" si="23"/>
        <v>PREVENTIVO</v>
      </c>
      <c r="Y38" s="210" t="str">
        <f t="shared" si="24"/>
        <v>25%</v>
      </c>
      <c r="Z38" s="208">
        <v>2</v>
      </c>
      <c r="AA38" s="209" t="str">
        <f t="shared" si="25"/>
        <v>MANUAL</v>
      </c>
      <c r="AB38" s="210" t="str">
        <f t="shared" si="26"/>
        <v>15%</v>
      </c>
      <c r="AC38" s="208" t="s">
        <v>185</v>
      </c>
      <c r="AD38" s="211" t="s">
        <v>104</v>
      </c>
      <c r="AE38" s="211" t="s">
        <v>110</v>
      </c>
      <c r="AF38" s="211" t="s">
        <v>115</v>
      </c>
      <c r="AG38" s="212">
        <f t="shared" si="17"/>
        <v>0.4</v>
      </c>
      <c r="AH38" s="213">
        <v>0.108</v>
      </c>
      <c r="AI38" s="214" t="str">
        <f t="shared" si="27"/>
        <v>BAJO</v>
      </c>
      <c r="AJ38" s="215" t="str">
        <f t="shared" si="28"/>
        <v>ACEPTAR</v>
      </c>
      <c r="AK38" s="216"/>
      <c r="AL38" s="216"/>
      <c r="AM38" s="216"/>
      <c r="AN38" s="216"/>
      <c r="AO38" s="216"/>
      <c r="AP38" s="216"/>
      <c r="AQ38" s="216"/>
      <c r="AR38" s="217"/>
      <c r="AS38" s="218"/>
    </row>
    <row r="39" spans="1:45" s="219" customFormat="1" ht="75" x14ac:dyDescent="0.2">
      <c r="A39" s="200"/>
      <c r="B39" s="441">
        <v>29</v>
      </c>
      <c r="C39" s="244" t="s">
        <v>558</v>
      </c>
      <c r="D39" s="196" t="s">
        <v>158</v>
      </c>
      <c r="E39" s="453" t="s">
        <v>254</v>
      </c>
      <c r="F39" s="91" t="s">
        <v>657</v>
      </c>
      <c r="G39" s="196" t="s">
        <v>137</v>
      </c>
      <c r="H39" s="196" t="s">
        <v>672</v>
      </c>
      <c r="I39" s="85" t="s">
        <v>263</v>
      </c>
      <c r="J39" s="276" t="s">
        <v>678</v>
      </c>
      <c r="K39" s="476" t="s">
        <v>216</v>
      </c>
      <c r="L39" s="208">
        <v>3</v>
      </c>
      <c r="M39" s="266" t="str">
        <f t="shared" si="0"/>
        <v>La actividad que conlleva el riesgo se ejecuta de 24 a 500 veces por año</v>
      </c>
      <c r="N39" s="210" t="str">
        <f t="shared" si="1"/>
        <v>60%</v>
      </c>
      <c r="O39" s="245" t="s">
        <v>234</v>
      </c>
      <c r="P39" s="245" t="s">
        <v>239</v>
      </c>
      <c r="Q39" s="208">
        <v>3</v>
      </c>
      <c r="R39" s="245" t="s">
        <v>30</v>
      </c>
      <c r="S39" s="210" t="str">
        <f t="shared" ref="S39:S59" si="29">+IF(Q39=1,"20%",IF(Q39=2,"40%",IF(Q39=3,"60%",IF(Q39=4,"80%",IF(Q39=5,"100%")))))</f>
        <v>60%</v>
      </c>
      <c r="T39" s="267">
        <f t="shared" ref="T39:T59" si="30">+N39*S39</f>
        <v>0.36</v>
      </c>
      <c r="U39" s="214" t="str">
        <f t="shared" ref="U39:U61" si="31">+IF(T39&gt;=0.6,"EXTREMO",IF(T39&gt;=0.4,"ALTO",IF(T39&gt;=0.2,"MODERADO",IF(T39&gt;=0.01,"BAJO",IF(T39=0,"VALORE PROBABILIDAD Y/O IMPACTO ")))))</f>
        <v>MODERADO</v>
      </c>
      <c r="V39" s="207" t="s">
        <v>700</v>
      </c>
      <c r="W39" s="208">
        <v>1</v>
      </c>
      <c r="X39" s="209" t="str">
        <f t="shared" si="5"/>
        <v>PREVENTIVO</v>
      </c>
      <c r="Y39" s="210" t="str">
        <f t="shared" ref="Y39" si="32">+IF(W39=1,"25%",IF(W39=2,"15%",IF(W39=3,"10%")))</f>
        <v>25%</v>
      </c>
      <c r="Z39" s="208">
        <v>2</v>
      </c>
      <c r="AA39" s="209" t="str">
        <f t="shared" ref="AA39:AA61" si="33">+IF(Z39=1,"AUTOMATICO",IF(Z39=2,"MANUAL"))</f>
        <v>MANUAL</v>
      </c>
      <c r="AB39" s="210" t="str">
        <f t="shared" ref="AB39" si="34">+IF(Z39=1,"25%",IF(Z39=2,"15%"))</f>
        <v>15%</v>
      </c>
      <c r="AC39" s="208" t="s">
        <v>185</v>
      </c>
      <c r="AD39" s="211" t="s">
        <v>107</v>
      </c>
      <c r="AE39" s="211" t="s">
        <v>110</v>
      </c>
      <c r="AF39" s="211" t="s">
        <v>117</v>
      </c>
      <c r="AG39" s="212">
        <f t="shared" ref="AG39" si="35">+AB39+Y39</f>
        <v>0.4</v>
      </c>
      <c r="AH39" s="213">
        <f t="shared" si="20"/>
        <v>0.14399999999999999</v>
      </c>
      <c r="AI39" s="214" t="str">
        <f t="shared" si="14"/>
        <v>BAJO</v>
      </c>
      <c r="AJ39" s="215" t="str">
        <f t="shared" si="15"/>
        <v>ACEPTAR</v>
      </c>
      <c r="AK39" s="216"/>
      <c r="AL39" s="216"/>
      <c r="AM39" s="216"/>
      <c r="AN39" s="216"/>
      <c r="AO39" s="216"/>
      <c r="AP39" s="216"/>
      <c r="AQ39" s="216"/>
      <c r="AR39" s="217"/>
      <c r="AS39" s="218"/>
    </row>
    <row r="40" spans="1:45" s="219" customFormat="1" ht="114.75" x14ac:dyDescent="0.2">
      <c r="A40" s="200"/>
      <c r="B40" s="441">
        <v>30</v>
      </c>
      <c r="C40" s="244" t="s">
        <v>558</v>
      </c>
      <c r="D40" s="196" t="s">
        <v>158</v>
      </c>
      <c r="E40" s="453" t="s">
        <v>254</v>
      </c>
      <c r="F40" s="91" t="s">
        <v>658</v>
      </c>
      <c r="G40" s="196" t="s">
        <v>137</v>
      </c>
      <c r="H40" s="196" t="s">
        <v>673</v>
      </c>
      <c r="I40" s="85" t="s">
        <v>264</v>
      </c>
      <c r="J40" s="276" t="s">
        <v>678</v>
      </c>
      <c r="K40" s="476" t="s">
        <v>216</v>
      </c>
      <c r="L40" s="208">
        <v>3</v>
      </c>
      <c r="M40" s="266" t="str">
        <f t="shared" si="0"/>
        <v>La actividad que conlleva el riesgo se ejecuta de 24 a 500 veces por año</v>
      </c>
      <c r="N40" s="210" t="str">
        <f t="shared" si="1"/>
        <v>60%</v>
      </c>
      <c r="O40" s="245" t="s">
        <v>234</v>
      </c>
      <c r="P40" s="245" t="s">
        <v>239</v>
      </c>
      <c r="Q40" s="208">
        <v>3</v>
      </c>
      <c r="R40" s="245" t="s">
        <v>30</v>
      </c>
      <c r="S40" s="210" t="str">
        <f t="shared" si="29"/>
        <v>60%</v>
      </c>
      <c r="T40" s="267">
        <f t="shared" si="30"/>
        <v>0.36</v>
      </c>
      <c r="U40" s="214" t="str">
        <f t="shared" si="31"/>
        <v>MODERADO</v>
      </c>
      <c r="V40" s="207" t="s">
        <v>701</v>
      </c>
      <c r="W40" s="208">
        <v>1</v>
      </c>
      <c r="X40" s="209" t="str">
        <f>+IF(W40=1,"PREVENTIVO",IF(W40=2,"DETECTIVO",IF(W40=3,"CORRECTIVO")))</f>
        <v>PREVENTIVO</v>
      </c>
      <c r="Y40" s="210" t="str">
        <f>+IF(W40=1,"25%",IF(W40=2,"15%",IF(W40=3,"10%")))</f>
        <v>25%</v>
      </c>
      <c r="Z40" s="208">
        <v>1</v>
      </c>
      <c r="AA40" s="209" t="str">
        <f>+IF(Z40=1,"AUTOMATICO",IF(Z40=2,"MANUAL"))</f>
        <v>AUTOMATICO</v>
      </c>
      <c r="AB40" s="210" t="str">
        <f>+IF(Z40=1,"25%",IF(Z40=2,"15%"))</f>
        <v>25%</v>
      </c>
      <c r="AC40" s="208" t="s">
        <v>185</v>
      </c>
      <c r="AD40" s="211" t="s">
        <v>104</v>
      </c>
      <c r="AE40" s="211" t="s">
        <v>110</v>
      </c>
      <c r="AF40" s="211" t="s">
        <v>115</v>
      </c>
      <c r="AG40" s="212">
        <f>+AB40+Y40</f>
        <v>0.5</v>
      </c>
      <c r="AH40" s="213">
        <f t="shared" si="20"/>
        <v>0.18</v>
      </c>
      <c r="AI40" s="214" t="str">
        <f t="shared" si="14"/>
        <v>BAJO</v>
      </c>
      <c r="AJ40" s="215" t="str">
        <f t="shared" si="15"/>
        <v>ACEPTAR</v>
      </c>
      <c r="AK40" s="216"/>
      <c r="AL40" s="216"/>
      <c r="AM40" s="216"/>
      <c r="AN40" s="216"/>
      <c r="AO40" s="216"/>
      <c r="AP40" s="216"/>
      <c r="AQ40" s="216"/>
      <c r="AR40" s="217"/>
      <c r="AS40" s="218"/>
    </row>
    <row r="41" spans="1:45" s="219" customFormat="1" ht="76.5" x14ac:dyDescent="0.2">
      <c r="A41" s="200"/>
      <c r="B41" s="441">
        <v>31</v>
      </c>
      <c r="C41" s="244" t="s">
        <v>558</v>
      </c>
      <c r="D41" s="196" t="s">
        <v>158</v>
      </c>
      <c r="E41" s="453" t="s">
        <v>254</v>
      </c>
      <c r="F41" s="91" t="s">
        <v>658</v>
      </c>
      <c r="G41" s="196" t="s">
        <v>671</v>
      </c>
      <c r="H41" s="196" t="s">
        <v>674</v>
      </c>
      <c r="I41" s="85" t="s">
        <v>265</v>
      </c>
      <c r="J41" s="276" t="s">
        <v>678</v>
      </c>
      <c r="K41" s="476" t="s">
        <v>223</v>
      </c>
      <c r="L41" s="208">
        <v>4</v>
      </c>
      <c r="M41" s="266" t="str">
        <f t="shared" si="0"/>
        <v>La actividad que conlleva el riesgo se ejecuta mínimo 500 veces al año y máximo 5000 veces por año</v>
      </c>
      <c r="N41" s="210" t="str">
        <f t="shared" si="1"/>
        <v>80%</v>
      </c>
      <c r="O41" s="245" t="s">
        <v>235</v>
      </c>
      <c r="P41" s="245" t="s">
        <v>239</v>
      </c>
      <c r="Q41" s="208">
        <v>3</v>
      </c>
      <c r="R41" s="245" t="s">
        <v>30</v>
      </c>
      <c r="S41" s="210" t="str">
        <f t="shared" si="29"/>
        <v>60%</v>
      </c>
      <c r="T41" s="267">
        <f t="shared" si="30"/>
        <v>0.48</v>
      </c>
      <c r="U41" s="214" t="str">
        <f t="shared" si="31"/>
        <v>ALTO</v>
      </c>
      <c r="V41" s="207" t="s">
        <v>702</v>
      </c>
      <c r="W41" s="208">
        <v>3</v>
      </c>
      <c r="X41" s="209" t="str">
        <f t="shared" si="5"/>
        <v>CORRECTIVO</v>
      </c>
      <c r="Y41" s="210" t="str">
        <f t="shared" ref="Y41:Y43" si="36">+IF(W41=1,"25%",IF(W41=2,"15%",IF(W41=3,"10%")))</f>
        <v>10%</v>
      </c>
      <c r="Z41" s="208">
        <v>2</v>
      </c>
      <c r="AA41" s="209" t="str">
        <f t="shared" si="33"/>
        <v>MANUAL</v>
      </c>
      <c r="AB41" s="210" t="str">
        <f t="shared" ref="AB41:AB43" si="37">+IF(Z41=1,"25%",IF(Z41=2,"15%"))</f>
        <v>15%</v>
      </c>
      <c r="AC41" s="208"/>
      <c r="AD41" s="211"/>
      <c r="AE41" s="211"/>
      <c r="AF41" s="211"/>
      <c r="AG41" s="212">
        <f t="shared" ref="AG41:AG43" si="38">+AB41+Y41</f>
        <v>0.25</v>
      </c>
      <c r="AH41" s="213">
        <f t="shared" si="20"/>
        <v>0.12</v>
      </c>
      <c r="AI41" s="214" t="str">
        <f t="shared" si="14"/>
        <v>BAJO</v>
      </c>
      <c r="AJ41" s="215" t="str">
        <f t="shared" si="15"/>
        <v>ACEPTAR</v>
      </c>
      <c r="AK41" s="216"/>
      <c r="AL41" s="216"/>
      <c r="AM41" s="216"/>
      <c r="AN41" s="216"/>
      <c r="AO41" s="216"/>
      <c r="AP41" s="216"/>
      <c r="AQ41" s="216"/>
      <c r="AR41" s="217"/>
      <c r="AS41" s="218"/>
    </row>
    <row r="42" spans="1:45" s="219" customFormat="1" ht="65.25" x14ac:dyDescent="0.2">
      <c r="A42" s="200"/>
      <c r="B42" s="441">
        <v>32</v>
      </c>
      <c r="C42" s="244" t="s">
        <v>558</v>
      </c>
      <c r="D42" s="196" t="s">
        <v>158</v>
      </c>
      <c r="E42" s="453" t="s">
        <v>255</v>
      </c>
      <c r="F42" s="91" t="s">
        <v>660</v>
      </c>
      <c r="G42" s="196" t="s">
        <v>137</v>
      </c>
      <c r="H42" s="196" t="s">
        <v>672</v>
      </c>
      <c r="I42" s="82" t="s">
        <v>266</v>
      </c>
      <c r="J42" s="453" t="s">
        <v>679</v>
      </c>
      <c r="K42" s="476" t="s">
        <v>208</v>
      </c>
      <c r="L42" s="208">
        <v>3</v>
      </c>
      <c r="M42" s="266" t="str">
        <f t="shared" si="0"/>
        <v>La actividad que conlleva el riesgo se ejecuta de 24 a 500 veces por año</v>
      </c>
      <c r="N42" s="210" t="str">
        <f t="shared" si="1"/>
        <v>60%</v>
      </c>
      <c r="O42" s="245" t="s">
        <v>234</v>
      </c>
      <c r="P42" s="245" t="s">
        <v>239</v>
      </c>
      <c r="Q42" s="208">
        <v>3</v>
      </c>
      <c r="R42" s="245" t="s">
        <v>30</v>
      </c>
      <c r="S42" s="210" t="str">
        <f t="shared" si="29"/>
        <v>60%</v>
      </c>
      <c r="T42" s="267">
        <f t="shared" si="30"/>
        <v>0.36</v>
      </c>
      <c r="U42" s="214" t="str">
        <f t="shared" si="31"/>
        <v>MODERADO</v>
      </c>
      <c r="V42" s="207" t="s">
        <v>703</v>
      </c>
      <c r="W42" s="208">
        <v>3</v>
      </c>
      <c r="X42" s="209" t="str">
        <f t="shared" si="5"/>
        <v>CORRECTIVO</v>
      </c>
      <c r="Y42" s="210" t="str">
        <f t="shared" si="36"/>
        <v>10%</v>
      </c>
      <c r="Z42" s="208">
        <v>2</v>
      </c>
      <c r="AA42" s="209" t="str">
        <f t="shared" si="33"/>
        <v>MANUAL</v>
      </c>
      <c r="AB42" s="210" t="str">
        <f t="shared" si="37"/>
        <v>15%</v>
      </c>
      <c r="AC42" s="208" t="s">
        <v>185</v>
      </c>
      <c r="AD42" s="211" t="s">
        <v>104</v>
      </c>
      <c r="AE42" s="211" t="s">
        <v>112</v>
      </c>
      <c r="AF42" s="211" t="s">
        <v>115</v>
      </c>
      <c r="AG42" s="212">
        <f t="shared" si="38"/>
        <v>0.25</v>
      </c>
      <c r="AH42" s="213">
        <f t="shared" si="20"/>
        <v>0.09</v>
      </c>
      <c r="AI42" s="214" t="str">
        <f t="shared" si="14"/>
        <v>BAJO</v>
      </c>
      <c r="AJ42" s="215" t="str">
        <f t="shared" si="15"/>
        <v>ACEPTAR</v>
      </c>
      <c r="AK42" s="216"/>
      <c r="AL42" s="216"/>
      <c r="AM42" s="216"/>
      <c r="AN42" s="216"/>
      <c r="AO42" s="216"/>
      <c r="AP42" s="216"/>
      <c r="AQ42" s="216"/>
      <c r="AR42" s="217"/>
      <c r="AS42" s="218"/>
    </row>
    <row r="43" spans="1:45" s="219" customFormat="1" ht="76.5" x14ac:dyDescent="0.2">
      <c r="A43" s="200"/>
      <c r="B43" s="441">
        <v>33</v>
      </c>
      <c r="C43" s="244" t="s">
        <v>558</v>
      </c>
      <c r="D43" s="196" t="s">
        <v>158</v>
      </c>
      <c r="E43" s="453" t="s">
        <v>255</v>
      </c>
      <c r="F43" s="91" t="s">
        <v>659</v>
      </c>
      <c r="G43" s="196" t="s">
        <v>137</v>
      </c>
      <c r="H43" s="196" t="s">
        <v>674</v>
      </c>
      <c r="I43" s="85" t="s">
        <v>265</v>
      </c>
      <c r="J43" s="453" t="s">
        <v>679</v>
      </c>
      <c r="K43" s="476" t="s">
        <v>208</v>
      </c>
      <c r="L43" s="208">
        <v>4</v>
      </c>
      <c r="M43" s="266" t="str">
        <f t="shared" si="0"/>
        <v>La actividad que conlleva el riesgo se ejecuta mínimo 500 veces al año y máximo 5000 veces por año</v>
      </c>
      <c r="N43" s="210" t="str">
        <f t="shared" si="1"/>
        <v>80%</v>
      </c>
      <c r="O43" s="245" t="s">
        <v>234</v>
      </c>
      <c r="P43" s="245" t="s">
        <v>239</v>
      </c>
      <c r="Q43" s="208">
        <v>3</v>
      </c>
      <c r="R43" s="245" t="s">
        <v>30</v>
      </c>
      <c r="S43" s="210" t="str">
        <f t="shared" si="29"/>
        <v>60%</v>
      </c>
      <c r="T43" s="267">
        <f t="shared" si="30"/>
        <v>0.48</v>
      </c>
      <c r="U43" s="214" t="str">
        <f t="shared" si="31"/>
        <v>ALTO</v>
      </c>
      <c r="V43" s="207" t="s">
        <v>703</v>
      </c>
      <c r="W43" s="208">
        <v>3</v>
      </c>
      <c r="X43" s="209" t="str">
        <f t="shared" si="5"/>
        <v>CORRECTIVO</v>
      </c>
      <c r="Y43" s="210" t="str">
        <f t="shared" si="36"/>
        <v>10%</v>
      </c>
      <c r="Z43" s="208">
        <v>2</v>
      </c>
      <c r="AA43" s="209" t="str">
        <f t="shared" si="33"/>
        <v>MANUAL</v>
      </c>
      <c r="AB43" s="210" t="str">
        <f t="shared" si="37"/>
        <v>15%</v>
      </c>
      <c r="AC43" s="208" t="s">
        <v>185</v>
      </c>
      <c r="AD43" s="211" t="s">
        <v>104</v>
      </c>
      <c r="AE43" s="211" t="s">
        <v>112</v>
      </c>
      <c r="AF43" s="211" t="s">
        <v>115</v>
      </c>
      <c r="AG43" s="212">
        <f t="shared" si="38"/>
        <v>0.25</v>
      </c>
      <c r="AH43" s="213">
        <f t="shared" si="20"/>
        <v>0.12</v>
      </c>
      <c r="AI43" s="214" t="str">
        <f t="shared" si="14"/>
        <v>BAJO</v>
      </c>
      <c r="AJ43" s="215" t="str">
        <f t="shared" si="15"/>
        <v>ACEPTAR</v>
      </c>
      <c r="AK43" s="216"/>
      <c r="AL43" s="216"/>
      <c r="AM43" s="216"/>
      <c r="AN43" s="216"/>
      <c r="AO43" s="216"/>
      <c r="AP43" s="216"/>
      <c r="AQ43" s="216"/>
      <c r="AR43" s="217"/>
      <c r="AS43" s="218"/>
    </row>
    <row r="44" spans="1:45" s="219" customFormat="1" ht="76.5" x14ac:dyDescent="0.2">
      <c r="A44" s="200"/>
      <c r="B44" s="441">
        <v>34</v>
      </c>
      <c r="C44" s="244" t="s">
        <v>558</v>
      </c>
      <c r="D44" s="196" t="s">
        <v>158</v>
      </c>
      <c r="E44" s="453" t="s">
        <v>256</v>
      </c>
      <c r="F44" s="91" t="s">
        <v>661</v>
      </c>
      <c r="G44" s="196" t="s">
        <v>671</v>
      </c>
      <c r="H44" s="196" t="s">
        <v>674</v>
      </c>
      <c r="I44" s="85" t="s">
        <v>267</v>
      </c>
      <c r="J44" s="453" t="s">
        <v>679</v>
      </c>
      <c r="K44" s="476" t="s">
        <v>208</v>
      </c>
      <c r="L44" s="208">
        <v>4</v>
      </c>
      <c r="M44" s="266" t="str">
        <f t="shared" si="0"/>
        <v>La actividad que conlleva el riesgo se ejecuta mínimo 500 veces al año y máximo 5000 veces por año</v>
      </c>
      <c r="N44" s="210" t="str">
        <f t="shared" si="1"/>
        <v>80%</v>
      </c>
      <c r="O44" s="245" t="s">
        <v>235</v>
      </c>
      <c r="P44" s="245" t="s">
        <v>239</v>
      </c>
      <c r="Q44" s="208">
        <v>3</v>
      </c>
      <c r="R44" s="245" t="s">
        <v>30</v>
      </c>
      <c r="S44" s="210" t="str">
        <f t="shared" si="29"/>
        <v>60%</v>
      </c>
      <c r="T44" s="267">
        <f t="shared" si="30"/>
        <v>0.48</v>
      </c>
      <c r="U44" s="214" t="str">
        <f t="shared" si="31"/>
        <v>ALTO</v>
      </c>
      <c r="V44" s="207" t="s">
        <v>703</v>
      </c>
      <c r="W44" s="208">
        <v>3</v>
      </c>
      <c r="X44" s="209" t="str">
        <f>+IF(W44=1,"PREVENTIVO",IF(W44=2,"DETECTIVO",IF(W44=3,"CORRECTIVO")))</f>
        <v>CORRECTIVO</v>
      </c>
      <c r="Y44" s="210" t="str">
        <f>+IF(W44=1,"25%",IF(W44=2,"15%",IF(W44=3,"10%")))</f>
        <v>10%</v>
      </c>
      <c r="Z44" s="208">
        <v>2</v>
      </c>
      <c r="AA44" s="209" t="str">
        <f>+IF(Z44=1,"AUTOMATICO",IF(Z44=2,"MANUAL"))</f>
        <v>MANUAL</v>
      </c>
      <c r="AB44" s="210" t="str">
        <f>+IF(Z44=1,"25%",IF(Z44=2,"15%"))</f>
        <v>15%</v>
      </c>
      <c r="AC44" s="208"/>
      <c r="AD44" s="211"/>
      <c r="AE44" s="211"/>
      <c r="AF44" s="211"/>
      <c r="AG44" s="212">
        <f>+AB44+Y44</f>
        <v>0.25</v>
      </c>
      <c r="AH44" s="213">
        <f t="shared" si="20"/>
        <v>0.12</v>
      </c>
      <c r="AI44" s="214" t="str">
        <f t="shared" si="14"/>
        <v>BAJO</v>
      </c>
      <c r="AJ44" s="215" t="str">
        <f t="shared" si="15"/>
        <v>ACEPTAR</v>
      </c>
      <c r="AK44" s="216"/>
      <c r="AL44" s="216"/>
      <c r="AM44" s="216"/>
      <c r="AN44" s="216"/>
      <c r="AO44" s="216"/>
      <c r="AP44" s="216"/>
      <c r="AQ44" s="216"/>
      <c r="AR44" s="217"/>
      <c r="AS44" s="218"/>
    </row>
    <row r="45" spans="1:45" s="219" customFormat="1" ht="75" x14ac:dyDescent="0.2">
      <c r="A45" s="200"/>
      <c r="B45" s="441">
        <v>35</v>
      </c>
      <c r="C45" s="244" t="s">
        <v>558</v>
      </c>
      <c r="D45" s="196" t="s">
        <v>158</v>
      </c>
      <c r="E45" s="453" t="s">
        <v>257</v>
      </c>
      <c r="F45" s="91" t="s">
        <v>662</v>
      </c>
      <c r="G45" s="196" t="s">
        <v>671</v>
      </c>
      <c r="H45" s="196" t="s">
        <v>668</v>
      </c>
      <c r="I45" s="85" t="s">
        <v>268</v>
      </c>
      <c r="J45" s="453" t="s">
        <v>679</v>
      </c>
      <c r="K45" s="476" t="s">
        <v>209</v>
      </c>
      <c r="L45" s="208">
        <v>2</v>
      </c>
      <c r="M45" s="266" t="str">
        <f t="shared" si="0"/>
        <v>La actividad que conlleva el riesgo se ejecuta de 3 a 24 veces por año</v>
      </c>
      <c r="N45" s="210" t="str">
        <f t="shared" si="1"/>
        <v>40%</v>
      </c>
      <c r="O45" s="245" t="s">
        <v>234</v>
      </c>
      <c r="P45" s="245" t="s">
        <v>239</v>
      </c>
      <c r="Q45" s="208">
        <v>3</v>
      </c>
      <c r="R45" s="245" t="s">
        <v>30</v>
      </c>
      <c r="S45" s="210" t="str">
        <f t="shared" si="29"/>
        <v>60%</v>
      </c>
      <c r="T45" s="267">
        <f t="shared" si="30"/>
        <v>0.24</v>
      </c>
      <c r="U45" s="214" t="str">
        <f t="shared" si="31"/>
        <v>MODERADO</v>
      </c>
      <c r="V45" s="207" t="s">
        <v>704</v>
      </c>
      <c r="W45" s="208">
        <v>2</v>
      </c>
      <c r="X45" s="209" t="str">
        <f t="shared" si="5"/>
        <v>DETECTIVO</v>
      </c>
      <c r="Y45" s="210" t="str">
        <f t="shared" ref="Y45:Y46" si="39">+IF(W45=1,"25%",IF(W45=2,"15%",IF(W45=3,"10%")))</f>
        <v>15%</v>
      </c>
      <c r="Z45" s="208">
        <v>2</v>
      </c>
      <c r="AA45" s="209" t="str">
        <f t="shared" si="33"/>
        <v>MANUAL</v>
      </c>
      <c r="AB45" s="210" t="str">
        <f t="shared" ref="AB45:AB46" si="40">+IF(Z45=1,"25%",IF(Z45=2,"15%"))</f>
        <v>15%</v>
      </c>
      <c r="AC45" s="208" t="s">
        <v>186</v>
      </c>
      <c r="AD45" s="211" t="s">
        <v>107</v>
      </c>
      <c r="AE45" s="211"/>
      <c r="AF45" s="211" t="s">
        <v>117</v>
      </c>
      <c r="AG45" s="212">
        <f t="shared" ref="AG45:AG46" si="41">+AB45+Y45</f>
        <v>0.3</v>
      </c>
      <c r="AH45" s="213">
        <f t="shared" si="20"/>
        <v>7.1999999999999995E-2</v>
      </c>
      <c r="AI45" s="214" t="str">
        <f t="shared" si="14"/>
        <v>BAJO</v>
      </c>
      <c r="AJ45" s="215" t="str">
        <f t="shared" si="15"/>
        <v>ACEPTAR</v>
      </c>
      <c r="AK45" s="216"/>
      <c r="AL45" s="216"/>
      <c r="AM45" s="216"/>
      <c r="AN45" s="216"/>
      <c r="AO45" s="216"/>
      <c r="AP45" s="216"/>
      <c r="AQ45" s="216"/>
      <c r="AR45" s="217"/>
      <c r="AS45" s="218"/>
    </row>
    <row r="46" spans="1:45" s="219" customFormat="1" ht="76.5" x14ac:dyDescent="0.2">
      <c r="A46" s="200"/>
      <c r="B46" s="441">
        <v>36</v>
      </c>
      <c r="C46" s="244" t="s">
        <v>558</v>
      </c>
      <c r="D46" s="196" t="s">
        <v>158</v>
      </c>
      <c r="E46" s="453" t="s">
        <v>257</v>
      </c>
      <c r="F46" s="91" t="s">
        <v>663</v>
      </c>
      <c r="G46" s="196" t="s">
        <v>671</v>
      </c>
      <c r="H46" s="196" t="s">
        <v>669</v>
      </c>
      <c r="I46" s="85" t="s">
        <v>269</v>
      </c>
      <c r="J46" s="276" t="s">
        <v>670</v>
      </c>
      <c r="K46" s="476" t="s">
        <v>209</v>
      </c>
      <c r="L46" s="208">
        <v>3</v>
      </c>
      <c r="M46" s="266" t="str">
        <f t="shared" si="0"/>
        <v>La actividad que conlleva el riesgo se ejecuta de 24 a 500 veces por año</v>
      </c>
      <c r="N46" s="210" t="str">
        <f t="shared" si="1"/>
        <v>60%</v>
      </c>
      <c r="O46" s="245" t="s">
        <v>234</v>
      </c>
      <c r="P46" s="245" t="s">
        <v>239</v>
      </c>
      <c r="Q46" s="208">
        <v>3</v>
      </c>
      <c r="R46" s="245" t="s">
        <v>30</v>
      </c>
      <c r="S46" s="210" t="str">
        <f t="shared" si="29"/>
        <v>60%</v>
      </c>
      <c r="T46" s="267">
        <f t="shared" si="30"/>
        <v>0.36</v>
      </c>
      <c r="U46" s="214" t="str">
        <f t="shared" si="31"/>
        <v>MODERADO</v>
      </c>
      <c r="V46" s="207" t="s">
        <v>705</v>
      </c>
      <c r="W46" s="208">
        <v>1</v>
      </c>
      <c r="X46" s="209" t="str">
        <f t="shared" si="5"/>
        <v>PREVENTIVO</v>
      </c>
      <c r="Y46" s="210" t="str">
        <f t="shared" si="39"/>
        <v>25%</v>
      </c>
      <c r="Z46" s="208">
        <v>2</v>
      </c>
      <c r="AA46" s="209" t="str">
        <f t="shared" si="33"/>
        <v>MANUAL</v>
      </c>
      <c r="AB46" s="210" t="str">
        <f t="shared" si="40"/>
        <v>15%</v>
      </c>
      <c r="AC46" s="208" t="s">
        <v>185</v>
      </c>
      <c r="AD46" s="211" t="s">
        <v>104</v>
      </c>
      <c r="AE46" s="211" t="s">
        <v>110</v>
      </c>
      <c r="AF46" s="211" t="s">
        <v>115</v>
      </c>
      <c r="AG46" s="212">
        <f t="shared" si="41"/>
        <v>0.4</v>
      </c>
      <c r="AH46" s="213">
        <f t="shared" si="20"/>
        <v>0.14399999999999999</v>
      </c>
      <c r="AI46" s="214" t="str">
        <f t="shared" si="14"/>
        <v>BAJO</v>
      </c>
      <c r="AJ46" s="215" t="str">
        <f t="shared" si="15"/>
        <v>ACEPTAR</v>
      </c>
      <c r="AK46" s="216"/>
      <c r="AL46" s="216"/>
      <c r="AM46" s="216"/>
      <c r="AN46" s="216"/>
      <c r="AO46" s="216"/>
      <c r="AP46" s="216"/>
      <c r="AQ46" s="216"/>
      <c r="AR46" s="217"/>
      <c r="AS46" s="218"/>
    </row>
    <row r="47" spans="1:45" s="219" customFormat="1" ht="211.5" customHeight="1" x14ac:dyDescent="0.2">
      <c r="A47" s="200"/>
      <c r="B47" s="441">
        <v>37</v>
      </c>
      <c r="C47" s="455" t="s">
        <v>590</v>
      </c>
      <c r="D47" s="196" t="s">
        <v>158</v>
      </c>
      <c r="E47" s="453" t="s">
        <v>274</v>
      </c>
      <c r="F47" s="91" t="s">
        <v>664</v>
      </c>
      <c r="G47" s="196" t="s">
        <v>671</v>
      </c>
      <c r="H47" s="196" t="s">
        <v>674</v>
      </c>
      <c r="I47" s="85" t="s">
        <v>696</v>
      </c>
      <c r="J47" s="276" t="s">
        <v>666</v>
      </c>
      <c r="K47" s="476" t="s">
        <v>227</v>
      </c>
      <c r="L47" s="208">
        <v>4</v>
      </c>
      <c r="M47" s="266" t="str">
        <f t="shared" si="0"/>
        <v>La actividad que conlleva el riesgo se ejecuta mínimo 500 veces al año y máximo 5000 veces por año</v>
      </c>
      <c r="N47" s="210" t="str">
        <f t="shared" si="1"/>
        <v>80%</v>
      </c>
      <c r="O47" s="245" t="s">
        <v>234</v>
      </c>
      <c r="P47" s="245" t="s">
        <v>238</v>
      </c>
      <c r="Q47" s="208">
        <v>2</v>
      </c>
      <c r="R47" s="245" t="s">
        <v>30</v>
      </c>
      <c r="S47" s="210" t="str">
        <f t="shared" si="29"/>
        <v>40%</v>
      </c>
      <c r="T47" s="267">
        <f t="shared" si="30"/>
        <v>0.32000000000000006</v>
      </c>
      <c r="U47" s="214" t="str">
        <f t="shared" si="31"/>
        <v>MODERADO</v>
      </c>
      <c r="V47" s="92" t="s">
        <v>706</v>
      </c>
      <c r="W47" s="208">
        <v>3</v>
      </c>
      <c r="X47" s="209" t="str">
        <f>+IF(W47=1,"PREVENTIVO",IF(W47=2,"DETECTIVO",IF(W47=3,"CORRECTIVO")))</f>
        <v>CORRECTIVO</v>
      </c>
      <c r="Y47" s="210" t="str">
        <f>+IF(W47=1,"25%",IF(W47=2,"15%",IF(W47=3,"10%")))</f>
        <v>10%</v>
      </c>
      <c r="Z47" s="208">
        <v>2</v>
      </c>
      <c r="AA47" s="209" t="str">
        <f>+IF(Z47=1,"AUTOMATICO",IF(Z47=2,"MANUAL"))</f>
        <v>MANUAL</v>
      </c>
      <c r="AB47" s="210" t="str">
        <f>+IF(Z47=1,"25%",IF(Z47=2,"15%"))</f>
        <v>15%</v>
      </c>
      <c r="AC47" s="208" t="s">
        <v>185</v>
      </c>
      <c r="AD47" s="211" t="s">
        <v>104</v>
      </c>
      <c r="AE47" s="211" t="s">
        <v>110</v>
      </c>
      <c r="AF47" s="211" t="s">
        <v>115</v>
      </c>
      <c r="AG47" s="212">
        <f>+AB47+Y47</f>
        <v>0.25</v>
      </c>
      <c r="AH47" s="213">
        <f t="shared" si="20"/>
        <v>8.0000000000000016E-2</v>
      </c>
      <c r="AI47" s="214" t="str">
        <f t="shared" si="14"/>
        <v>BAJO</v>
      </c>
      <c r="AJ47" s="215" t="str">
        <f t="shared" si="15"/>
        <v>ACEPTAR</v>
      </c>
      <c r="AK47" s="216"/>
      <c r="AL47" s="216"/>
      <c r="AM47" s="216"/>
      <c r="AN47" s="216"/>
      <c r="AO47" s="216"/>
      <c r="AP47" s="216"/>
      <c r="AQ47" s="216"/>
      <c r="AR47" s="217"/>
      <c r="AS47" s="218"/>
    </row>
    <row r="48" spans="1:45" s="219" customFormat="1" ht="78" customHeight="1" x14ac:dyDescent="0.2">
      <c r="A48" s="200"/>
      <c r="B48" s="441">
        <v>38</v>
      </c>
      <c r="C48" s="455" t="s">
        <v>590</v>
      </c>
      <c r="D48" s="196" t="s">
        <v>158</v>
      </c>
      <c r="E48" s="453" t="s">
        <v>275</v>
      </c>
      <c r="F48" s="91" t="s">
        <v>675</v>
      </c>
      <c r="G48" s="196" t="s">
        <v>137</v>
      </c>
      <c r="H48" s="196" t="s">
        <v>674</v>
      </c>
      <c r="I48" s="85" t="s">
        <v>277</v>
      </c>
      <c r="J48" s="276" t="s">
        <v>665</v>
      </c>
      <c r="K48" s="476" t="s">
        <v>208</v>
      </c>
      <c r="L48" s="208">
        <v>3</v>
      </c>
      <c r="M48" s="266" t="str">
        <f t="shared" si="0"/>
        <v>La actividad que conlleva el riesgo se ejecuta de 24 a 500 veces por año</v>
      </c>
      <c r="N48" s="210" t="str">
        <f t="shared" si="1"/>
        <v>60%</v>
      </c>
      <c r="O48" s="245" t="s">
        <v>233</v>
      </c>
      <c r="P48" s="245" t="s">
        <v>237</v>
      </c>
      <c r="Q48" s="208">
        <v>1</v>
      </c>
      <c r="R48" s="245" t="s">
        <v>29</v>
      </c>
      <c r="S48" s="210" t="str">
        <f t="shared" si="29"/>
        <v>20%</v>
      </c>
      <c r="T48" s="267">
        <f t="shared" si="30"/>
        <v>0.12</v>
      </c>
      <c r="U48" s="214" t="str">
        <f t="shared" si="31"/>
        <v>BAJO</v>
      </c>
      <c r="V48" s="92" t="s">
        <v>707</v>
      </c>
      <c r="W48" s="208">
        <v>2</v>
      </c>
      <c r="X48" s="209" t="str">
        <f t="shared" si="5"/>
        <v>DETECTIVO</v>
      </c>
      <c r="Y48" s="210" t="str">
        <f t="shared" ref="Y48:Y50" si="42">+IF(W48=1,"25%",IF(W48=2,"15%",IF(W48=3,"10%")))</f>
        <v>15%</v>
      </c>
      <c r="Z48" s="208">
        <v>1</v>
      </c>
      <c r="AA48" s="209" t="str">
        <f t="shared" si="33"/>
        <v>AUTOMATICO</v>
      </c>
      <c r="AB48" s="210" t="str">
        <f t="shared" ref="AB48:AB50" si="43">+IF(Z48=1,"25%",IF(Z48=2,"15%"))</f>
        <v>25%</v>
      </c>
      <c r="AC48" s="208" t="s">
        <v>185</v>
      </c>
      <c r="AD48" s="211" t="s">
        <v>104</v>
      </c>
      <c r="AE48" s="211" t="s">
        <v>110</v>
      </c>
      <c r="AF48" s="211" t="s">
        <v>115</v>
      </c>
      <c r="AG48" s="212">
        <f t="shared" ref="AG48:AG50" si="44">+AB48+Y48</f>
        <v>0.4</v>
      </c>
      <c r="AH48" s="213">
        <f t="shared" si="20"/>
        <v>4.8000000000000001E-2</v>
      </c>
      <c r="AI48" s="214" t="str">
        <f t="shared" si="14"/>
        <v>BAJO</v>
      </c>
      <c r="AJ48" s="215" t="str">
        <f t="shared" si="15"/>
        <v>ACEPTAR</v>
      </c>
      <c r="AK48" s="216"/>
      <c r="AL48" s="216"/>
      <c r="AM48" s="216"/>
      <c r="AN48" s="216"/>
      <c r="AO48" s="216"/>
      <c r="AP48" s="216"/>
      <c r="AQ48" s="216"/>
      <c r="AR48" s="217"/>
      <c r="AS48" s="218"/>
    </row>
    <row r="49" spans="1:45" s="219" customFormat="1" ht="102" x14ac:dyDescent="0.2">
      <c r="A49" s="200"/>
      <c r="B49" s="441">
        <v>39</v>
      </c>
      <c r="C49" s="455" t="s">
        <v>590</v>
      </c>
      <c r="D49" s="196" t="s">
        <v>158</v>
      </c>
      <c r="E49" s="453" t="s">
        <v>275</v>
      </c>
      <c r="F49" s="91" t="s">
        <v>692</v>
      </c>
      <c r="G49" s="196" t="s">
        <v>137</v>
      </c>
      <c r="H49" s="196" t="s">
        <v>677</v>
      </c>
      <c r="I49" s="85" t="s">
        <v>667</v>
      </c>
      <c r="J49" s="276" t="s">
        <v>676</v>
      </c>
      <c r="K49" s="476" t="s">
        <v>209</v>
      </c>
      <c r="L49" s="208">
        <v>3</v>
      </c>
      <c r="M49" s="266" t="str">
        <f t="shared" si="0"/>
        <v>La actividad que conlleva el riesgo se ejecuta de 24 a 500 veces por año</v>
      </c>
      <c r="N49" s="210" t="str">
        <f t="shared" si="1"/>
        <v>60%</v>
      </c>
      <c r="O49" s="245" t="s">
        <v>234</v>
      </c>
      <c r="P49" s="245" t="s">
        <v>238</v>
      </c>
      <c r="Q49" s="208">
        <v>1</v>
      </c>
      <c r="R49" s="245" t="s">
        <v>29</v>
      </c>
      <c r="S49" s="210" t="str">
        <f t="shared" si="29"/>
        <v>20%</v>
      </c>
      <c r="T49" s="267">
        <f t="shared" si="30"/>
        <v>0.12</v>
      </c>
      <c r="U49" s="214" t="str">
        <f t="shared" si="31"/>
        <v>BAJO</v>
      </c>
      <c r="V49" s="92" t="s">
        <v>708</v>
      </c>
      <c r="W49" s="208">
        <v>1</v>
      </c>
      <c r="X49" s="209" t="str">
        <f t="shared" si="5"/>
        <v>PREVENTIVO</v>
      </c>
      <c r="Y49" s="210" t="str">
        <f t="shared" si="42"/>
        <v>25%</v>
      </c>
      <c r="Z49" s="208">
        <v>2</v>
      </c>
      <c r="AA49" s="209" t="str">
        <f t="shared" si="33"/>
        <v>MANUAL</v>
      </c>
      <c r="AB49" s="210" t="str">
        <f t="shared" si="43"/>
        <v>15%</v>
      </c>
      <c r="AC49" s="208" t="s">
        <v>185</v>
      </c>
      <c r="AD49" s="211" t="s">
        <v>104</v>
      </c>
      <c r="AE49" s="211" t="s">
        <v>110</v>
      </c>
      <c r="AF49" s="211" t="s">
        <v>115</v>
      </c>
      <c r="AG49" s="212">
        <f t="shared" si="44"/>
        <v>0.4</v>
      </c>
      <c r="AH49" s="213">
        <f t="shared" si="20"/>
        <v>4.8000000000000001E-2</v>
      </c>
      <c r="AI49" s="214" t="str">
        <f t="shared" si="14"/>
        <v>BAJO</v>
      </c>
      <c r="AJ49" s="215" t="str">
        <f t="shared" si="15"/>
        <v>ACEPTAR</v>
      </c>
      <c r="AK49" s="216"/>
      <c r="AL49" s="216"/>
      <c r="AM49" s="216"/>
      <c r="AN49" s="216"/>
      <c r="AO49" s="216"/>
      <c r="AP49" s="216"/>
      <c r="AQ49" s="216"/>
      <c r="AR49" s="217"/>
      <c r="AS49" s="218"/>
    </row>
    <row r="50" spans="1:45" s="219" customFormat="1" ht="102" x14ac:dyDescent="0.2">
      <c r="A50" s="200"/>
      <c r="B50" s="441">
        <v>40</v>
      </c>
      <c r="C50" s="455" t="s">
        <v>590</v>
      </c>
      <c r="D50" s="196" t="s">
        <v>158</v>
      </c>
      <c r="E50" s="453" t="s">
        <v>276</v>
      </c>
      <c r="F50" s="91" t="s">
        <v>691</v>
      </c>
      <c r="G50" s="196" t="s">
        <v>137</v>
      </c>
      <c r="H50" s="196" t="s">
        <v>684</v>
      </c>
      <c r="I50" s="86" t="s">
        <v>683</v>
      </c>
      <c r="J50" s="503" t="s">
        <v>680</v>
      </c>
      <c r="K50" s="476" t="s">
        <v>209</v>
      </c>
      <c r="L50" s="208">
        <v>2</v>
      </c>
      <c r="M50" s="266" t="str">
        <f t="shared" si="0"/>
        <v>La actividad que conlleva el riesgo se ejecuta de 3 a 24 veces por año</v>
      </c>
      <c r="N50" s="210" t="str">
        <f t="shared" si="1"/>
        <v>40%</v>
      </c>
      <c r="O50" s="245" t="s">
        <v>233</v>
      </c>
      <c r="P50" s="84" t="s">
        <v>238</v>
      </c>
      <c r="Q50" s="208">
        <v>2</v>
      </c>
      <c r="R50" s="245" t="s">
        <v>29</v>
      </c>
      <c r="S50" s="210" t="str">
        <f t="shared" si="29"/>
        <v>40%</v>
      </c>
      <c r="T50" s="267">
        <f t="shared" si="30"/>
        <v>0.16000000000000003</v>
      </c>
      <c r="U50" s="214" t="str">
        <f t="shared" si="31"/>
        <v>BAJO</v>
      </c>
      <c r="V50" s="92" t="s">
        <v>709</v>
      </c>
      <c r="W50" s="208">
        <v>3</v>
      </c>
      <c r="X50" s="209" t="str">
        <f t="shared" si="5"/>
        <v>CORRECTIVO</v>
      </c>
      <c r="Y50" s="210" t="str">
        <f t="shared" si="42"/>
        <v>10%</v>
      </c>
      <c r="Z50" s="208">
        <v>2</v>
      </c>
      <c r="AA50" s="209" t="str">
        <f t="shared" si="33"/>
        <v>MANUAL</v>
      </c>
      <c r="AB50" s="210" t="str">
        <f t="shared" si="43"/>
        <v>15%</v>
      </c>
      <c r="AC50" s="208" t="s">
        <v>185</v>
      </c>
      <c r="AD50" s="211" t="s">
        <v>104</v>
      </c>
      <c r="AE50" s="211" t="s">
        <v>110</v>
      </c>
      <c r="AF50" s="211" t="s">
        <v>115</v>
      </c>
      <c r="AG50" s="212">
        <f t="shared" si="44"/>
        <v>0.25</v>
      </c>
      <c r="AH50" s="213">
        <f t="shared" si="20"/>
        <v>4.0000000000000008E-2</v>
      </c>
      <c r="AI50" s="214" t="str">
        <f t="shared" si="14"/>
        <v>BAJO</v>
      </c>
      <c r="AJ50" s="215" t="str">
        <f t="shared" si="15"/>
        <v>ACEPTAR</v>
      </c>
      <c r="AK50" s="216"/>
      <c r="AL50" s="216"/>
      <c r="AM50" s="216"/>
      <c r="AN50" s="216"/>
      <c r="AO50" s="216"/>
      <c r="AP50" s="216"/>
      <c r="AQ50" s="216"/>
      <c r="AR50" s="217"/>
      <c r="AS50" s="218"/>
    </row>
    <row r="51" spans="1:45" s="219" customFormat="1" ht="102" x14ac:dyDescent="0.2">
      <c r="A51" s="200"/>
      <c r="B51" s="441">
        <v>41</v>
      </c>
      <c r="C51" s="455" t="s">
        <v>590</v>
      </c>
      <c r="D51" s="196" t="s">
        <v>158</v>
      </c>
      <c r="E51" s="453" t="s">
        <v>276</v>
      </c>
      <c r="F51" s="91" t="s">
        <v>690</v>
      </c>
      <c r="G51" s="196" t="s">
        <v>137</v>
      </c>
      <c r="H51" s="196" t="s">
        <v>685</v>
      </c>
      <c r="I51" s="85" t="s">
        <v>278</v>
      </c>
      <c r="J51" s="276" t="s">
        <v>681</v>
      </c>
      <c r="K51" s="476" t="s">
        <v>209</v>
      </c>
      <c r="L51" s="208">
        <v>2</v>
      </c>
      <c r="M51" s="266" t="str">
        <f t="shared" si="0"/>
        <v>La actividad que conlleva el riesgo se ejecuta de 3 a 24 veces por año</v>
      </c>
      <c r="N51" s="210" t="str">
        <f t="shared" si="1"/>
        <v>40%</v>
      </c>
      <c r="O51" s="245" t="s">
        <v>235</v>
      </c>
      <c r="P51" s="245" t="s">
        <v>238</v>
      </c>
      <c r="Q51" s="208">
        <v>2</v>
      </c>
      <c r="R51" s="245" t="s">
        <v>29</v>
      </c>
      <c r="S51" s="210" t="str">
        <f t="shared" si="29"/>
        <v>40%</v>
      </c>
      <c r="T51" s="267">
        <f t="shared" si="30"/>
        <v>0.16000000000000003</v>
      </c>
      <c r="U51" s="214" t="str">
        <f t="shared" si="31"/>
        <v>BAJO</v>
      </c>
      <c r="V51" s="92" t="s">
        <v>710</v>
      </c>
      <c r="W51" s="208">
        <v>3</v>
      </c>
      <c r="X51" s="209" t="str">
        <f>+IF(W51=1,"PREVENTIVO",IF(W51=2,"DETECTIVO",IF(W51=3,"CORRECTIVO")))</f>
        <v>CORRECTIVO</v>
      </c>
      <c r="Y51" s="210" t="str">
        <f>+IF(W51=1,"25%",IF(W51=2,"15%",IF(W51=3,"10%")))</f>
        <v>10%</v>
      </c>
      <c r="Z51" s="208">
        <v>2</v>
      </c>
      <c r="AA51" s="209" t="str">
        <f>+IF(Z51=1,"AUTOMATICO",IF(Z51=2,"MANUAL"))</f>
        <v>MANUAL</v>
      </c>
      <c r="AB51" s="210" t="str">
        <f>+IF(Z51=1,"25%",IF(Z51=2,"15%"))</f>
        <v>15%</v>
      </c>
      <c r="AC51" s="208" t="s">
        <v>185</v>
      </c>
      <c r="AD51" s="211" t="s">
        <v>104</v>
      </c>
      <c r="AE51" s="211" t="s">
        <v>110</v>
      </c>
      <c r="AF51" s="211" t="s">
        <v>115</v>
      </c>
      <c r="AG51" s="212">
        <f>+AB51+Y51</f>
        <v>0.25</v>
      </c>
      <c r="AH51" s="213">
        <f t="shared" si="20"/>
        <v>4.0000000000000008E-2</v>
      </c>
      <c r="AI51" s="214" t="str">
        <f t="shared" si="14"/>
        <v>BAJO</v>
      </c>
      <c r="AJ51" s="215" t="str">
        <f t="shared" si="15"/>
        <v>ACEPTAR</v>
      </c>
      <c r="AK51" s="216"/>
      <c r="AL51" s="216"/>
      <c r="AM51" s="216"/>
      <c r="AN51" s="216"/>
      <c r="AO51" s="216"/>
      <c r="AP51" s="216"/>
      <c r="AQ51" s="216"/>
      <c r="AR51" s="217"/>
      <c r="AS51" s="218"/>
    </row>
    <row r="52" spans="1:45" s="219" customFormat="1" ht="102" x14ac:dyDescent="0.2">
      <c r="A52" s="200"/>
      <c r="B52" s="441">
        <v>42</v>
      </c>
      <c r="C52" s="455" t="s">
        <v>590</v>
      </c>
      <c r="D52" s="196" t="s">
        <v>158</v>
      </c>
      <c r="E52" s="453" t="s">
        <v>276</v>
      </c>
      <c r="F52" s="91" t="s">
        <v>682</v>
      </c>
      <c r="G52" s="196" t="s">
        <v>137</v>
      </c>
      <c r="H52" s="196" t="s">
        <v>694</v>
      </c>
      <c r="I52" s="85" t="s">
        <v>279</v>
      </c>
      <c r="J52" s="276" t="s">
        <v>695</v>
      </c>
      <c r="K52" s="476" t="s">
        <v>209</v>
      </c>
      <c r="L52" s="208">
        <v>2</v>
      </c>
      <c r="M52" s="266" t="str">
        <f t="shared" si="0"/>
        <v>La actividad que conlleva el riesgo se ejecuta de 3 a 24 veces por año</v>
      </c>
      <c r="N52" s="210" t="str">
        <f t="shared" si="1"/>
        <v>40%</v>
      </c>
      <c r="O52" s="245" t="s">
        <v>233</v>
      </c>
      <c r="P52" s="245" t="s">
        <v>238</v>
      </c>
      <c r="Q52" s="208">
        <v>2</v>
      </c>
      <c r="R52" s="245" t="s">
        <v>30</v>
      </c>
      <c r="S52" s="210" t="str">
        <f t="shared" si="29"/>
        <v>40%</v>
      </c>
      <c r="T52" s="267">
        <f t="shared" si="30"/>
        <v>0.16000000000000003</v>
      </c>
      <c r="U52" s="214" t="str">
        <f t="shared" si="31"/>
        <v>BAJO</v>
      </c>
      <c r="V52" s="92" t="s">
        <v>710</v>
      </c>
      <c r="W52" s="208">
        <v>3</v>
      </c>
      <c r="X52" s="209" t="str">
        <f t="shared" si="5"/>
        <v>CORRECTIVO</v>
      </c>
      <c r="Y52" s="210" t="str">
        <f t="shared" ref="Y52:Y53" si="45">+IF(W52=1,"25%",IF(W52=2,"15%",IF(W52=3,"10%")))</f>
        <v>10%</v>
      </c>
      <c r="Z52" s="208">
        <v>2</v>
      </c>
      <c r="AA52" s="209" t="str">
        <f t="shared" si="33"/>
        <v>MANUAL</v>
      </c>
      <c r="AB52" s="210" t="str">
        <f t="shared" ref="AB52:AB53" si="46">+IF(Z52=1,"25%",IF(Z52=2,"15%"))</f>
        <v>15%</v>
      </c>
      <c r="AC52" s="208" t="s">
        <v>185</v>
      </c>
      <c r="AD52" s="211" t="s">
        <v>104</v>
      </c>
      <c r="AE52" s="211" t="s">
        <v>110</v>
      </c>
      <c r="AF52" s="211" t="s">
        <v>115</v>
      </c>
      <c r="AG52" s="212">
        <f t="shared" ref="AG52:AG53" si="47">+AB52+Y52</f>
        <v>0.25</v>
      </c>
      <c r="AH52" s="213">
        <f t="shared" si="20"/>
        <v>4.0000000000000008E-2</v>
      </c>
      <c r="AI52" s="214" t="str">
        <f t="shared" si="14"/>
        <v>BAJO</v>
      </c>
      <c r="AJ52" s="215" t="str">
        <f t="shared" si="15"/>
        <v>ACEPTAR</v>
      </c>
      <c r="AK52" s="216"/>
      <c r="AL52" s="216"/>
      <c r="AM52" s="216"/>
      <c r="AN52" s="216"/>
      <c r="AO52" s="216"/>
      <c r="AP52" s="216"/>
      <c r="AQ52" s="216"/>
      <c r="AR52" s="217"/>
      <c r="AS52" s="218"/>
    </row>
    <row r="53" spans="1:45" s="219" customFormat="1" ht="102" x14ac:dyDescent="0.2">
      <c r="A53" s="200"/>
      <c r="B53" s="441">
        <v>43</v>
      </c>
      <c r="C53" s="455" t="s">
        <v>590</v>
      </c>
      <c r="D53" s="196" t="s">
        <v>158</v>
      </c>
      <c r="E53" s="453" t="s">
        <v>276</v>
      </c>
      <c r="F53" s="91" t="s">
        <v>689</v>
      </c>
      <c r="G53" s="196" t="s">
        <v>137</v>
      </c>
      <c r="H53" s="196" t="s">
        <v>719</v>
      </c>
      <c r="I53" s="85" t="s">
        <v>280</v>
      </c>
      <c r="J53" s="276" t="s">
        <v>697</v>
      </c>
      <c r="K53" s="476" t="s">
        <v>208</v>
      </c>
      <c r="L53" s="208">
        <v>2</v>
      </c>
      <c r="M53" s="266" t="str">
        <f t="shared" si="0"/>
        <v>La actividad que conlleva el riesgo se ejecuta de 3 a 24 veces por año</v>
      </c>
      <c r="N53" s="210" t="str">
        <f t="shared" si="1"/>
        <v>40%</v>
      </c>
      <c r="O53" s="245" t="s">
        <v>234</v>
      </c>
      <c r="P53" s="84" t="s">
        <v>238</v>
      </c>
      <c r="Q53" s="208">
        <v>2</v>
      </c>
      <c r="R53" s="245" t="s">
        <v>30</v>
      </c>
      <c r="S53" s="210" t="str">
        <f t="shared" si="29"/>
        <v>40%</v>
      </c>
      <c r="T53" s="267">
        <f t="shared" si="30"/>
        <v>0.16000000000000003</v>
      </c>
      <c r="U53" s="214" t="str">
        <f t="shared" si="31"/>
        <v>BAJO</v>
      </c>
      <c r="V53" s="92" t="s">
        <v>710</v>
      </c>
      <c r="W53" s="208">
        <v>3</v>
      </c>
      <c r="X53" s="209" t="str">
        <f t="shared" si="5"/>
        <v>CORRECTIVO</v>
      </c>
      <c r="Y53" s="210" t="str">
        <f t="shared" si="45"/>
        <v>10%</v>
      </c>
      <c r="Z53" s="208">
        <v>2</v>
      </c>
      <c r="AA53" s="209" t="str">
        <f t="shared" si="33"/>
        <v>MANUAL</v>
      </c>
      <c r="AB53" s="210" t="str">
        <f t="shared" si="46"/>
        <v>15%</v>
      </c>
      <c r="AC53" s="208" t="s">
        <v>185</v>
      </c>
      <c r="AD53" s="211" t="s">
        <v>104</v>
      </c>
      <c r="AE53" s="211" t="s">
        <v>110</v>
      </c>
      <c r="AF53" s="211" t="s">
        <v>115</v>
      </c>
      <c r="AG53" s="212">
        <f t="shared" si="47"/>
        <v>0.25</v>
      </c>
      <c r="AH53" s="213">
        <f t="shared" si="20"/>
        <v>4.0000000000000008E-2</v>
      </c>
      <c r="AI53" s="214" t="str">
        <f t="shared" si="14"/>
        <v>BAJO</v>
      </c>
      <c r="AJ53" s="215" t="str">
        <f t="shared" si="15"/>
        <v>ACEPTAR</v>
      </c>
      <c r="AK53" s="216"/>
      <c r="AL53" s="216"/>
      <c r="AM53" s="216"/>
      <c r="AN53" s="216"/>
      <c r="AO53" s="216"/>
      <c r="AP53" s="216"/>
      <c r="AQ53" s="216"/>
      <c r="AR53" s="217"/>
      <c r="AS53" s="218"/>
    </row>
    <row r="54" spans="1:45" s="219" customFormat="1" ht="102" x14ac:dyDescent="0.2">
      <c r="A54" s="200"/>
      <c r="B54" s="441">
        <v>44</v>
      </c>
      <c r="C54" s="455" t="s">
        <v>590</v>
      </c>
      <c r="D54" s="196" t="s">
        <v>158</v>
      </c>
      <c r="E54" s="453" t="s">
        <v>276</v>
      </c>
      <c r="F54" s="91" t="s">
        <v>688</v>
      </c>
      <c r="G54" s="196" t="s">
        <v>137</v>
      </c>
      <c r="H54" s="196" t="s">
        <v>720</v>
      </c>
      <c r="I54" s="85" t="s">
        <v>281</v>
      </c>
      <c r="J54" s="276" t="s">
        <v>283</v>
      </c>
      <c r="K54" s="476"/>
      <c r="L54" s="208">
        <v>1</v>
      </c>
      <c r="M54" s="266" t="str">
        <f t="shared" si="0"/>
        <v>La actividad que conlleva el riesgo se ejecuta como máximos 2 veces por año</v>
      </c>
      <c r="N54" s="210" t="str">
        <f t="shared" si="1"/>
        <v>20%</v>
      </c>
      <c r="O54" s="245" t="s">
        <v>235</v>
      </c>
      <c r="P54" s="84" t="s">
        <v>238</v>
      </c>
      <c r="Q54" s="208">
        <v>3</v>
      </c>
      <c r="R54" s="245" t="s">
        <v>29</v>
      </c>
      <c r="S54" s="210" t="str">
        <f t="shared" si="29"/>
        <v>60%</v>
      </c>
      <c r="T54" s="267">
        <f t="shared" si="30"/>
        <v>0.12</v>
      </c>
      <c r="U54" s="214" t="str">
        <f t="shared" si="31"/>
        <v>BAJO</v>
      </c>
      <c r="V54" s="92"/>
      <c r="W54" s="208"/>
      <c r="X54" s="209" t="b">
        <f>+IF(W54=1,"PREVENTIVO",IF(W54=2,"DETECTIVO",IF(W54=3,"CORRECTIVO")))</f>
        <v>0</v>
      </c>
      <c r="Y54" s="210" t="b">
        <f>+IF(W54=1,"25%",IF(W54=2,"15%",IF(W54=3,"10%")))</f>
        <v>0</v>
      </c>
      <c r="Z54" s="208"/>
      <c r="AA54" s="209" t="b">
        <f>+IF(Z54=1,"AUTOMATICO",IF(Z54=2,"MANUAL"))</f>
        <v>0</v>
      </c>
      <c r="AB54" s="210" t="b">
        <f>+IF(Z54=1,"25%",IF(Z54=2,"15%"))</f>
        <v>0</v>
      </c>
      <c r="AC54" s="208"/>
      <c r="AD54" s="211"/>
      <c r="AE54" s="211"/>
      <c r="AF54" s="211"/>
      <c r="AG54" s="212">
        <f>+AB54+Y54</f>
        <v>0</v>
      </c>
      <c r="AH54" s="213">
        <f t="shared" si="20"/>
        <v>0</v>
      </c>
      <c r="AI54" s="214" t="str">
        <f t="shared" si="14"/>
        <v>ESTABLEZCA CONTROL Y EVALUELO</v>
      </c>
      <c r="AJ54" s="215" t="str">
        <f t="shared" si="15"/>
        <v>ESTABLEZCA CONTROL Y EVALUELO</v>
      </c>
      <c r="AK54" s="216"/>
      <c r="AL54" s="216"/>
      <c r="AM54" s="216"/>
      <c r="AN54" s="216"/>
      <c r="AO54" s="216"/>
      <c r="AP54" s="216"/>
      <c r="AQ54" s="216"/>
      <c r="AR54" s="217"/>
      <c r="AS54" s="218"/>
    </row>
    <row r="55" spans="1:45" s="219" customFormat="1" ht="165.75" x14ac:dyDescent="0.2">
      <c r="A55" s="200"/>
      <c r="B55" s="441">
        <v>45</v>
      </c>
      <c r="C55" s="455" t="s">
        <v>590</v>
      </c>
      <c r="D55" s="196" t="s">
        <v>158</v>
      </c>
      <c r="E55" s="453" t="s">
        <v>276</v>
      </c>
      <c r="F55" s="91" t="s">
        <v>687</v>
      </c>
      <c r="G55" s="196" t="s">
        <v>137</v>
      </c>
      <c r="H55" s="196" t="s">
        <v>717</v>
      </c>
      <c r="I55" s="85" t="s">
        <v>282</v>
      </c>
      <c r="J55" s="276" t="s">
        <v>712</v>
      </c>
      <c r="K55" s="476" t="s">
        <v>223</v>
      </c>
      <c r="L55" s="208">
        <v>1</v>
      </c>
      <c r="M55" s="266" t="str">
        <f t="shared" si="0"/>
        <v>La actividad que conlleva el riesgo se ejecuta como máximos 2 veces por año</v>
      </c>
      <c r="N55" s="210" t="str">
        <f t="shared" si="1"/>
        <v>20%</v>
      </c>
      <c r="O55" s="245" t="s">
        <v>235</v>
      </c>
      <c r="P55" s="84" t="s">
        <v>238</v>
      </c>
      <c r="Q55" s="208">
        <v>3</v>
      </c>
      <c r="R55" s="245" t="s">
        <v>29</v>
      </c>
      <c r="S55" s="210" t="str">
        <f t="shared" si="29"/>
        <v>60%</v>
      </c>
      <c r="T55" s="267">
        <f t="shared" si="30"/>
        <v>0.12</v>
      </c>
      <c r="U55" s="214" t="str">
        <f t="shared" si="31"/>
        <v>BAJO</v>
      </c>
      <c r="V55" s="92" t="s">
        <v>711</v>
      </c>
      <c r="W55" s="208">
        <v>1</v>
      </c>
      <c r="X55" s="209" t="str">
        <f t="shared" si="5"/>
        <v>PREVENTIVO</v>
      </c>
      <c r="Y55" s="210" t="str">
        <f t="shared" ref="Y55:Y56" si="48">+IF(W55=1,"25%",IF(W55=2,"15%",IF(W55=3,"10%")))</f>
        <v>25%</v>
      </c>
      <c r="Z55" s="208">
        <v>2</v>
      </c>
      <c r="AA55" s="209" t="str">
        <f t="shared" si="33"/>
        <v>MANUAL</v>
      </c>
      <c r="AB55" s="210" t="str">
        <f t="shared" ref="AB55:AB56" si="49">+IF(Z55=1,"25%",IF(Z55=2,"15%"))</f>
        <v>15%</v>
      </c>
      <c r="AC55" s="208" t="s">
        <v>185</v>
      </c>
      <c r="AD55" s="211" t="s">
        <v>104</v>
      </c>
      <c r="AE55" s="211" t="s">
        <v>110</v>
      </c>
      <c r="AF55" s="211" t="s">
        <v>115</v>
      </c>
      <c r="AG55" s="212">
        <f t="shared" ref="AG55:AG56" si="50">+AB55+Y55</f>
        <v>0.4</v>
      </c>
      <c r="AH55" s="213">
        <f t="shared" si="20"/>
        <v>4.8000000000000001E-2</v>
      </c>
      <c r="AI55" s="214" t="str">
        <f t="shared" si="14"/>
        <v>BAJO</v>
      </c>
      <c r="AJ55" s="215" t="str">
        <f t="shared" si="15"/>
        <v>ACEPTAR</v>
      </c>
      <c r="AK55" s="216"/>
      <c r="AL55" s="216"/>
      <c r="AM55" s="216"/>
      <c r="AN55" s="216"/>
      <c r="AO55" s="216"/>
      <c r="AP55" s="216"/>
      <c r="AQ55" s="216"/>
      <c r="AR55" s="217"/>
      <c r="AS55" s="218"/>
    </row>
    <row r="56" spans="1:45" s="219" customFormat="1" ht="102" x14ac:dyDescent="0.2">
      <c r="A56" s="200"/>
      <c r="B56" s="441">
        <v>46</v>
      </c>
      <c r="C56" s="455" t="s">
        <v>590</v>
      </c>
      <c r="D56" s="196" t="s">
        <v>158</v>
      </c>
      <c r="E56" s="453" t="s">
        <v>686</v>
      </c>
      <c r="F56" s="91" t="s">
        <v>713</v>
      </c>
      <c r="G56" s="196" t="s">
        <v>137</v>
      </c>
      <c r="H56" s="196" t="s">
        <v>718</v>
      </c>
      <c r="I56" s="85" t="s">
        <v>285</v>
      </c>
      <c r="J56" s="276" t="s">
        <v>698</v>
      </c>
      <c r="K56" s="476" t="s">
        <v>208</v>
      </c>
      <c r="L56" s="208">
        <v>4</v>
      </c>
      <c r="M56" s="266" t="str">
        <f t="shared" si="0"/>
        <v>La actividad que conlleva el riesgo se ejecuta mínimo 500 veces al año y máximo 5000 veces por año</v>
      </c>
      <c r="N56" s="210" t="str">
        <f t="shared" si="1"/>
        <v>80%</v>
      </c>
      <c r="O56" s="245" t="s">
        <v>232</v>
      </c>
      <c r="P56" s="245" t="s">
        <v>238</v>
      </c>
      <c r="Q56" s="208">
        <v>4</v>
      </c>
      <c r="R56" s="245" t="s">
        <v>29</v>
      </c>
      <c r="S56" s="210" t="str">
        <f t="shared" si="29"/>
        <v>80%</v>
      </c>
      <c r="T56" s="267">
        <f t="shared" si="30"/>
        <v>0.64000000000000012</v>
      </c>
      <c r="U56" s="214" t="str">
        <f t="shared" si="31"/>
        <v>EXTREMO</v>
      </c>
      <c r="V56" s="92" t="s">
        <v>714</v>
      </c>
      <c r="W56" s="208">
        <v>1</v>
      </c>
      <c r="X56" s="209" t="str">
        <f t="shared" si="5"/>
        <v>PREVENTIVO</v>
      </c>
      <c r="Y56" s="210" t="str">
        <f t="shared" si="48"/>
        <v>25%</v>
      </c>
      <c r="Z56" s="208">
        <v>2</v>
      </c>
      <c r="AA56" s="209" t="str">
        <f t="shared" si="33"/>
        <v>MANUAL</v>
      </c>
      <c r="AB56" s="210" t="str">
        <f t="shared" si="49"/>
        <v>15%</v>
      </c>
      <c r="AC56" s="208" t="s">
        <v>185</v>
      </c>
      <c r="AD56" s="211" t="s">
        <v>104</v>
      </c>
      <c r="AE56" s="211" t="s">
        <v>110</v>
      </c>
      <c r="AF56" s="211" t="s">
        <v>115</v>
      </c>
      <c r="AG56" s="212">
        <f t="shared" si="50"/>
        <v>0.4</v>
      </c>
      <c r="AH56" s="213">
        <f t="shared" si="20"/>
        <v>0.25600000000000006</v>
      </c>
      <c r="AI56" s="214" t="str">
        <f t="shared" si="14"/>
        <v>MODERADO</v>
      </c>
      <c r="AJ56" s="215" t="str">
        <f t="shared" si="15"/>
        <v>ACEPTAR</v>
      </c>
      <c r="AK56" s="216"/>
      <c r="AL56" s="216"/>
      <c r="AM56" s="216"/>
      <c r="AN56" s="216"/>
      <c r="AO56" s="216"/>
      <c r="AP56" s="216"/>
      <c r="AQ56" s="216"/>
      <c r="AR56" s="217"/>
      <c r="AS56" s="218"/>
    </row>
    <row r="57" spans="1:45" s="219" customFormat="1" ht="63.75" x14ac:dyDescent="0.2">
      <c r="A57" s="200"/>
      <c r="B57" s="441">
        <v>47</v>
      </c>
      <c r="C57" s="455" t="s">
        <v>590</v>
      </c>
      <c r="D57" s="196" t="s">
        <v>158</v>
      </c>
      <c r="E57" s="453" t="s">
        <v>284</v>
      </c>
      <c r="F57" s="91" t="s">
        <v>693</v>
      </c>
      <c r="G57" s="196" t="s">
        <v>137</v>
      </c>
      <c r="H57" s="196" t="s">
        <v>716</v>
      </c>
      <c r="I57" s="85" t="s">
        <v>286</v>
      </c>
      <c r="J57" s="276" t="s">
        <v>699</v>
      </c>
      <c r="K57" s="476" t="s">
        <v>208</v>
      </c>
      <c r="L57" s="208">
        <v>3</v>
      </c>
      <c r="M57" s="266" t="str">
        <f t="shared" si="0"/>
        <v>La actividad que conlleva el riesgo se ejecuta de 24 a 500 veces por año</v>
      </c>
      <c r="N57" s="210" t="str">
        <f t="shared" si="1"/>
        <v>60%</v>
      </c>
      <c r="O57" s="245" t="s">
        <v>232</v>
      </c>
      <c r="P57" s="245" t="s">
        <v>239</v>
      </c>
      <c r="Q57" s="208">
        <v>3</v>
      </c>
      <c r="R57" s="245" t="s">
        <v>29</v>
      </c>
      <c r="S57" s="210" t="str">
        <f t="shared" si="29"/>
        <v>60%</v>
      </c>
      <c r="T57" s="267">
        <f t="shared" si="30"/>
        <v>0.36</v>
      </c>
      <c r="U57" s="214" t="str">
        <f t="shared" si="31"/>
        <v>MODERADO</v>
      </c>
      <c r="V57" s="92" t="s">
        <v>715</v>
      </c>
      <c r="W57" s="208">
        <v>3</v>
      </c>
      <c r="X57" s="209" t="str">
        <f t="shared" si="5"/>
        <v>CORRECTIVO</v>
      </c>
      <c r="Y57" s="210" t="str">
        <f t="shared" ref="Y57" si="51">+IF(W57=1,"25%",IF(W57=2,"15%",IF(W57=3,"10%")))</f>
        <v>10%</v>
      </c>
      <c r="Z57" s="208">
        <v>2</v>
      </c>
      <c r="AA57" s="209" t="str">
        <f t="shared" si="33"/>
        <v>MANUAL</v>
      </c>
      <c r="AB57" s="210" t="str">
        <f t="shared" ref="AB57" si="52">+IF(Z57=1,"25%",IF(Z57=2,"15%"))</f>
        <v>15%</v>
      </c>
      <c r="AC57" s="208"/>
      <c r="AD57" s="211"/>
      <c r="AE57" s="211"/>
      <c r="AF57" s="211"/>
      <c r="AG57" s="212">
        <f t="shared" ref="AG57" si="53">+AB57+Y57</f>
        <v>0.25</v>
      </c>
      <c r="AH57" s="213">
        <f t="shared" si="20"/>
        <v>0.09</v>
      </c>
      <c r="AI57" s="214" t="str">
        <f t="shared" si="14"/>
        <v>BAJO</v>
      </c>
      <c r="AJ57" s="215" t="str">
        <f t="shared" si="15"/>
        <v>ACEPTAR</v>
      </c>
      <c r="AK57" s="216"/>
      <c r="AL57" s="216"/>
      <c r="AM57" s="216"/>
      <c r="AN57" s="216"/>
      <c r="AO57" s="216"/>
      <c r="AP57" s="216"/>
      <c r="AQ57" s="216"/>
      <c r="AR57" s="217"/>
      <c r="AS57" s="218"/>
    </row>
    <row r="58" spans="1:45" s="219" customFormat="1" ht="65.25" x14ac:dyDescent="0.2">
      <c r="A58" s="200"/>
      <c r="B58" s="441">
        <v>48</v>
      </c>
      <c r="C58" s="92" t="s">
        <v>721</v>
      </c>
      <c r="D58" s="84" t="s">
        <v>159</v>
      </c>
      <c r="E58" s="453" t="s">
        <v>287</v>
      </c>
      <c r="F58" s="504" t="s">
        <v>722</v>
      </c>
      <c r="G58" s="84" t="s">
        <v>137</v>
      </c>
      <c r="H58" s="84" t="s">
        <v>723</v>
      </c>
      <c r="I58" s="84" t="s">
        <v>724</v>
      </c>
      <c r="J58" s="459" t="s">
        <v>288</v>
      </c>
      <c r="K58" s="482" t="s">
        <v>213</v>
      </c>
      <c r="L58" s="208">
        <v>3</v>
      </c>
      <c r="M58" s="266" t="str">
        <f t="shared" ref="M58:M74" si="54">+IF(L58=1,"La actividad que conlleva el riesgo se ejecuta como máximos 2 veces por año",IF(L58=2,"La actividad que conlleva el riesgo se ejecuta de 3 a 24 veces por año",IF(L58=3,"La actividad que conlleva el riesgo se ejecuta de 24 a 500 veces por año",IF(L58=4,"La actividad que conlleva el riesgo se ejecuta mínimo 500 veces al año y máximo 5000 veces por año",IF(L58=5,"La actividad que conlleva el riesgo se ejecuta más de 5000 veces por año")))))</f>
        <v>La actividad que conlleva el riesgo se ejecuta de 24 a 500 veces por año</v>
      </c>
      <c r="N58" s="210" t="str">
        <f t="shared" ref="N58:N74" si="55">+IF(L58=1,"20%",IF(L58=2,"40%",IF(L58=3,"60%",IF(L58=4,"80%",IF(L58=5,"100%")))))</f>
        <v>60%</v>
      </c>
      <c r="O58" s="245" t="s">
        <v>235</v>
      </c>
      <c r="P58" s="245" t="s">
        <v>239</v>
      </c>
      <c r="Q58" s="208">
        <v>3</v>
      </c>
      <c r="R58" s="245" t="s">
        <v>30</v>
      </c>
      <c r="S58" s="210" t="str">
        <f t="shared" si="29"/>
        <v>60%</v>
      </c>
      <c r="T58" s="267">
        <f t="shared" si="30"/>
        <v>0.36</v>
      </c>
      <c r="U58" s="214" t="str">
        <f t="shared" si="31"/>
        <v>MODERADO</v>
      </c>
      <c r="V58" s="207" t="s">
        <v>726</v>
      </c>
      <c r="W58" s="208">
        <v>3</v>
      </c>
      <c r="X58" s="209" t="str">
        <f t="shared" si="5"/>
        <v>CORRECTIVO</v>
      </c>
      <c r="Y58" s="210" t="str">
        <f t="shared" ref="Y58:Y59" si="56">+IF(W58=1,"25%",IF(W58=2,"15%",IF(W58=3,"10%")))</f>
        <v>10%</v>
      </c>
      <c r="Z58" s="208">
        <v>2</v>
      </c>
      <c r="AA58" s="209" t="str">
        <f t="shared" si="33"/>
        <v>MANUAL</v>
      </c>
      <c r="AB58" s="210" t="str">
        <f t="shared" ref="AB58:AB59" si="57">+IF(Z58=1,"25%",IF(Z58=2,"15%"))</f>
        <v>15%</v>
      </c>
      <c r="AC58" s="208" t="s">
        <v>185</v>
      </c>
      <c r="AD58" s="211" t="s">
        <v>104</v>
      </c>
      <c r="AE58" s="211" t="s">
        <v>110</v>
      </c>
      <c r="AF58" s="211" t="s">
        <v>115</v>
      </c>
      <c r="AG58" s="212">
        <f t="shared" ref="AG58:AG59" si="58">+AB58+Y58</f>
        <v>0.25</v>
      </c>
      <c r="AH58" s="213">
        <f t="shared" si="20"/>
        <v>0.09</v>
      </c>
      <c r="AI58" s="214" t="str">
        <f t="shared" si="14"/>
        <v>BAJO</v>
      </c>
      <c r="AJ58" s="215" t="str">
        <f t="shared" si="15"/>
        <v>ACEPTAR</v>
      </c>
      <c r="AK58" s="216"/>
      <c r="AL58" s="216"/>
      <c r="AM58" s="216"/>
      <c r="AN58" s="216"/>
      <c r="AO58" s="216"/>
      <c r="AP58" s="216"/>
      <c r="AQ58" s="216"/>
      <c r="AR58" s="217"/>
      <c r="AS58" s="218"/>
    </row>
    <row r="59" spans="1:45" s="219" customFormat="1" ht="102" x14ac:dyDescent="0.2">
      <c r="A59" s="200"/>
      <c r="B59" s="441">
        <v>49</v>
      </c>
      <c r="C59" s="92" t="s">
        <v>721</v>
      </c>
      <c r="D59" s="84" t="s">
        <v>159</v>
      </c>
      <c r="E59" s="453" t="s">
        <v>287</v>
      </c>
      <c r="F59" s="91" t="s">
        <v>727</v>
      </c>
      <c r="G59" s="84" t="s">
        <v>140</v>
      </c>
      <c r="H59" s="84" t="s">
        <v>728</v>
      </c>
      <c r="I59" s="85" t="s">
        <v>729</v>
      </c>
      <c r="J59" s="276" t="s">
        <v>730</v>
      </c>
      <c r="K59" s="482" t="s">
        <v>217</v>
      </c>
      <c r="L59" s="208">
        <v>3</v>
      </c>
      <c r="M59" s="266" t="str">
        <f t="shared" si="54"/>
        <v>La actividad que conlleva el riesgo se ejecuta de 24 a 500 veces por año</v>
      </c>
      <c r="N59" s="210" t="str">
        <f t="shared" si="55"/>
        <v>60%</v>
      </c>
      <c r="O59" s="245" t="s">
        <v>233</v>
      </c>
      <c r="P59" s="245" t="s">
        <v>238</v>
      </c>
      <c r="Q59" s="208">
        <v>2</v>
      </c>
      <c r="R59" s="245" t="s">
        <v>30</v>
      </c>
      <c r="S59" s="210" t="str">
        <f t="shared" si="29"/>
        <v>40%</v>
      </c>
      <c r="T59" s="267">
        <f t="shared" si="30"/>
        <v>0.24</v>
      </c>
      <c r="U59" s="214" t="str">
        <f t="shared" si="31"/>
        <v>MODERADO</v>
      </c>
      <c r="V59" s="207" t="s">
        <v>731</v>
      </c>
      <c r="W59" s="208">
        <v>1</v>
      </c>
      <c r="X59" s="209" t="str">
        <f t="shared" si="5"/>
        <v>PREVENTIVO</v>
      </c>
      <c r="Y59" s="210" t="str">
        <f t="shared" si="56"/>
        <v>25%</v>
      </c>
      <c r="Z59" s="208">
        <v>2</v>
      </c>
      <c r="AA59" s="209" t="str">
        <f t="shared" si="33"/>
        <v>MANUAL</v>
      </c>
      <c r="AB59" s="210" t="str">
        <f t="shared" si="57"/>
        <v>15%</v>
      </c>
      <c r="AC59" s="208" t="s">
        <v>185</v>
      </c>
      <c r="AD59" s="211" t="s">
        <v>107</v>
      </c>
      <c r="AE59" s="211" t="s">
        <v>110</v>
      </c>
      <c r="AF59" s="211" t="s">
        <v>115</v>
      </c>
      <c r="AG59" s="212">
        <f t="shared" si="58"/>
        <v>0.4</v>
      </c>
      <c r="AH59" s="213">
        <f t="shared" si="20"/>
        <v>9.6000000000000002E-2</v>
      </c>
      <c r="AI59" s="214" t="str">
        <f t="shared" si="14"/>
        <v>BAJO</v>
      </c>
      <c r="AJ59" s="215" t="str">
        <f t="shared" si="15"/>
        <v>ACEPTAR</v>
      </c>
      <c r="AK59" s="216"/>
      <c r="AL59" s="216"/>
      <c r="AM59" s="216"/>
      <c r="AN59" s="216"/>
      <c r="AO59" s="216"/>
      <c r="AP59" s="216"/>
      <c r="AQ59" s="216"/>
      <c r="AR59" s="217"/>
      <c r="AS59" s="218"/>
    </row>
    <row r="60" spans="1:45" ht="71.25" x14ac:dyDescent="0.2">
      <c r="A60" s="149"/>
      <c r="B60" s="441">
        <v>50</v>
      </c>
      <c r="C60" s="207" t="s">
        <v>732</v>
      </c>
      <c r="D60" s="112" t="s">
        <v>159</v>
      </c>
      <c r="E60" s="453" t="s">
        <v>289</v>
      </c>
      <c r="F60" s="92" t="s">
        <v>736</v>
      </c>
      <c r="G60" s="112" t="s">
        <v>671</v>
      </c>
      <c r="H60" s="112" t="s">
        <v>733</v>
      </c>
      <c r="I60" s="83" t="s">
        <v>291</v>
      </c>
      <c r="J60" s="277" t="s">
        <v>734</v>
      </c>
      <c r="K60" s="270"/>
      <c r="L60" s="111">
        <v>3</v>
      </c>
      <c r="M60" s="118" t="str">
        <f t="shared" si="54"/>
        <v>La actividad que conlleva el riesgo se ejecuta de 24 a 500 veces por año</v>
      </c>
      <c r="N60" s="97" t="str">
        <f t="shared" si="55"/>
        <v>60%</v>
      </c>
      <c r="O60" s="120" t="s">
        <v>233</v>
      </c>
      <c r="P60" s="199" t="s">
        <v>237</v>
      </c>
      <c r="Q60" s="111">
        <v>1</v>
      </c>
      <c r="R60" s="123" t="s">
        <v>29</v>
      </c>
      <c r="S60" s="97" t="str">
        <f t="shared" ref="S60:S80" si="59">+IF(Q60=1,"20%",IF(Q60=2,"40%",IF(Q60=3,"60%",IF(Q60=4,"80%",IF(Q60=5,"100%")))))</f>
        <v>20%</v>
      </c>
      <c r="T60" s="125">
        <f t="shared" ref="T60:T80" si="60">+N60*S60</f>
        <v>0.12</v>
      </c>
      <c r="U60" s="98" t="str">
        <f t="shared" si="31"/>
        <v>BAJO</v>
      </c>
      <c r="V60" s="113" t="s">
        <v>735</v>
      </c>
      <c r="W60" s="111">
        <v>3</v>
      </c>
      <c r="X60" s="100" t="str">
        <f t="shared" si="5"/>
        <v>CORRECTIVO</v>
      </c>
      <c r="Y60" s="97" t="str">
        <f t="shared" ref="Y60:Y61" si="61">+IF(W60=1,"25%",IF(W60=2,"15%",IF(W60=3,"10%")))</f>
        <v>10%</v>
      </c>
      <c r="Z60" s="111">
        <v>2</v>
      </c>
      <c r="AA60" s="100" t="str">
        <f t="shared" si="33"/>
        <v>MANUAL</v>
      </c>
      <c r="AB60" s="97" t="str">
        <f t="shared" ref="AB60:AB61" si="62">+IF(Z60=1,"25%",IF(Z60=2,"15%"))</f>
        <v>15%</v>
      </c>
      <c r="AC60" s="162" t="s">
        <v>185</v>
      </c>
      <c r="AD60" s="173" t="s">
        <v>104</v>
      </c>
      <c r="AE60" s="173" t="s">
        <v>110</v>
      </c>
      <c r="AF60" s="173" t="s">
        <v>115</v>
      </c>
      <c r="AG60" s="104">
        <f t="shared" ref="AG60:AG61" si="63">+AB60+Y60</f>
        <v>0.25</v>
      </c>
      <c r="AH60" s="105">
        <f t="shared" si="20"/>
        <v>0.03</v>
      </c>
      <c r="AI60" s="98" t="str">
        <f t="shared" si="14"/>
        <v>BAJO</v>
      </c>
      <c r="AJ60" s="107" t="str">
        <f t="shared" si="15"/>
        <v>ACEPTAR</v>
      </c>
      <c r="AK60" s="163"/>
      <c r="AL60" s="163"/>
      <c r="AM60" s="163"/>
      <c r="AN60" s="163"/>
      <c r="AO60" s="163"/>
      <c r="AP60" s="163"/>
      <c r="AQ60" s="163"/>
      <c r="AR60" s="164"/>
      <c r="AS60" s="132"/>
    </row>
    <row r="61" spans="1:45" ht="99.75" x14ac:dyDescent="0.2">
      <c r="A61" s="149"/>
      <c r="B61" s="441">
        <v>51</v>
      </c>
      <c r="C61" s="207" t="s">
        <v>732</v>
      </c>
      <c r="D61" s="112" t="s">
        <v>159</v>
      </c>
      <c r="E61" s="277" t="s">
        <v>290</v>
      </c>
      <c r="F61" s="92" t="s">
        <v>742</v>
      </c>
      <c r="G61" s="112" t="s">
        <v>671</v>
      </c>
      <c r="H61" s="112" t="s">
        <v>737</v>
      </c>
      <c r="I61" s="83" t="s">
        <v>292</v>
      </c>
      <c r="J61" s="277" t="s">
        <v>738</v>
      </c>
      <c r="K61" s="270" t="s">
        <v>209</v>
      </c>
      <c r="L61" s="111">
        <v>4</v>
      </c>
      <c r="M61" s="118" t="str">
        <f t="shared" si="54"/>
        <v>La actividad que conlleva el riesgo se ejecuta mínimo 500 veces al año y máximo 5000 veces por año</v>
      </c>
      <c r="N61" s="97" t="str">
        <f t="shared" si="55"/>
        <v>80%</v>
      </c>
      <c r="O61" s="120" t="s">
        <v>234</v>
      </c>
      <c r="P61" s="199" t="s">
        <v>238</v>
      </c>
      <c r="Q61" s="111">
        <v>2</v>
      </c>
      <c r="R61" s="123" t="s">
        <v>29</v>
      </c>
      <c r="S61" s="97" t="str">
        <f t="shared" si="59"/>
        <v>40%</v>
      </c>
      <c r="T61" s="125">
        <f t="shared" si="60"/>
        <v>0.32000000000000006</v>
      </c>
      <c r="U61" s="98" t="str">
        <f t="shared" si="31"/>
        <v>MODERADO</v>
      </c>
      <c r="V61" s="113" t="s">
        <v>739</v>
      </c>
      <c r="W61" s="111">
        <v>1</v>
      </c>
      <c r="X61" s="100" t="str">
        <f t="shared" si="5"/>
        <v>PREVENTIVO</v>
      </c>
      <c r="Y61" s="97" t="str">
        <f t="shared" si="61"/>
        <v>25%</v>
      </c>
      <c r="Z61" s="111">
        <v>2</v>
      </c>
      <c r="AA61" s="100" t="str">
        <f t="shared" si="33"/>
        <v>MANUAL</v>
      </c>
      <c r="AB61" s="97" t="str">
        <f t="shared" si="62"/>
        <v>15%</v>
      </c>
      <c r="AC61" s="162" t="s">
        <v>186</v>
      </c>
      <c r="AD61" s="173" t="s">
        <v>107</v>
      </c>
      <c r="AE61" s="173" t="s">
        <v>110</v>
      </c>
      <c r="AF61" s="173" t="s">
        <v>117</v>
      </c>
      <c r="AG61" s="104">
        <f t="shared" si="63"/>
        <v>0.4</v>
      </c>
      <c r="AH61" s="105">
        <f t="shared" si="20"/>
        <v>0.12800000000000003</v>
      </c>
      <c r="AI61" s="98" t="str">
        <f t="shared" si="14"/>
        <v>BAJO</v>
      </c>
      <c r="AJ61" s="107" t="str">
        <f t="shared" si="15"/>
        <v>ACEPTAR</v>
      </c>
      <c r="AK61" s="163"/>
      <c r="AL61" s="163"/>
      <c r="AM61" s="163"/>
      <c r="AN61" s="163"/>
      <c r="AO61" s="163"/>
      <c r="AP61" s="163"/>
      <c r="AQ61" s="163"/>
      <c r="AR61" s="164"/>
      <c r="AS61" s="132"/>
    </row>
    <row r="62" spans="1:45" s="165" customFormat="1" ht="76.5" x14ac:dyDescent="0.2">
      <c r="A62" s="149"/>
      <c r="B62" s="441">
        <v>52</v>
      </c>
      <c r="C62" s="207" t="s">
        <v>740</v>
      </c>
      <c r="D62" s="112" t="s">
        <v>159</v>
      </c>
      <c r="E62" s="453" t="s">
        <v>294</v>
      </c>
      <c r="F62" s="91" t="s">
        <v>293</v>
      </c>
      <c r="G62" s="112" t="s">
        <v>137</v>
      </c>
      <c r="H62" s="112" t="s">
        <v>741</v>
      </c>
      <c r="I62" s="84" t="s">
        <v>296</v>
      </c>
      <c r="J62" s="276" t="s">
        <v>743</v>
      </c>
      <c r="K62" s="270" t="s">
        <v>209</v>
      </c>
      <c r="L62" s="111">
        <v>5</v>
      </c>
      <c r="M62" s="118" t="str">
        <f t="shared" si="54"/>
        <v>La actividad que conlleva el riesgo se ejecuta más de 5000 veces por año</v>
      </c>
      <c r="N62" s="97" t="str">
        <f t="shared" si="55"/>
        <v>100%</v>
      </c>
      <c r="O62" s="120" t="s">
        <v>233</v>
      </c>
      <c r="P62" s="120" t="s">
        <v>237</v>
      </c>
      <c r="Q62" s="111">
        <v>1</v>
      </c>
      <c r="R62" s="123" t="s">
        <v>30</v>
      </c>
      <c r="S62" s="97" t="str">
        <f t="shared" si="59"/>
        <v>20%</v>
      </c>
      <c r="T62" s="125">
        <f t="shared" si="60"/>
        <v>0.2</v>
      </c>
      <c r="U62" s="98" t="str">
        <f t="shared" ref="U62:U113" si="64">+IF(T62&gt;=0.6,"EXTREMO",IF(T62&gt;=0.4,"ALTO",IF(T62&gt;=0.2,"MODERADO",IF(T62&gt;=0.01,"BAJO",IF(T62=0,"VALORE PROBABILIDAD Y/O IMPACTO ")))))</f>
        <v>MODERADO</v>
      </c>
      <c r="V62" s="113" t="s">
        <v>744</v>
      </c>
      <c r="W62" s="111">
        <v>1</v>
      </c>
      <c r="X62" s="100" t="str">
        <f t="shared" ref="X62:X127" si="65">+IF(W62=1,"PREVENTIVO",IF(W62=2,"DETECTIVO",IF(W62=3,"CORRECTIVO")))</f>
        <v>PREVENTIVO</v>
      </c>
      <c r="Y62" s="97" t="str">
        <f t="shared" ref="Y62:Y127" si="66">+IF(W62=1,"25%",IF(W62=2,"15%",IF(W62=3,"10%")))</f>
        <v>25%</v>
      </c>
      <c r="Z62" s="111">
        <v>2</v>
      </c>
      <c r="AA62" s="100" t="str">
        <f t="shared" ref="AA62:AA127" si="67">+IF(Z62=1,"AUTOMATICO",IF(Z62=2,"MANUAL"))</f>
        <v>MANUAL</v>
      </c>
      <c r="AB62" s="97" t="str">
        <f t="shared" ref="AB62:AB127" si="68">+IF(Z62=1,"25%",IF(Z62=2,"15%"))</f>
        <v>15%</v>
      </c>
      <c r="AC62" s="162" t="s">
        <v>185</v>
      </c>
      <c r="AD62" s="173" t="s">
        <v>104</v>
      </c>
      <c r="AE62" s="173" t="s">
        <v>110</v>
      </c>
      <c r="AF62" s="173" t="s">
        <v>115</v>
      </c>
      <c r="AG62" s="104">
        <f t="shared" ref="AG62:AG127" si="69">+AB62+Y62</f>
        <v>0.4</v>
      </c>
      <c r="AH62" s="105">
        <f t="shared" ref="AH62:AH127" si="70">+T62*AG62</f>
        <v>8.0000000000000016E-2</v>
      </c>
      <c r="AI62" s="98" t="str">
        <f t="shared" si="14"/>
        <v>BAJO</v>
      </c>
      <c r="AJ62" s="107" t="str">
        <f t="shared" si="15"/>
        <v>ACEPTAR</v>
      </c>
      <c r="AK62" s="163"/>
      <c r="AL62" s="163"/>
      <c r="AM62" s="163"/>
      <c r="AN62" s="163"/>
      <c r="AO62" s="163"/>
      <c r="AP62" s="163"/>
      <c r="AQ62" s="163"/>
      <c r="AR62" s="164"/>
      <c r="AS62" s="132"/>
    </row>
    <row r="63" spans="1:45" ht="85.5" x14ac:dyDescent="0.2">
      <c r="A63" s="149"/>
      <c r="B63" s="441">
        <v>53</v>
      </c>
      <c r="C63" s="207" t="s">
        <v>740</v>
      </c>
      <c r="D63" s="112" t="s">
        <v>159</v>
      </c>
      <c r="E63" s="459" t="s">
        <v>295</v>
      </c>
      <c r="F63" s="91" t="s">
        <v>747</v>
      </c>
      <c r="G63" s="112" t="s">
        <v>671</v>
      </c>
      <c r="H63" s="112" t="s">
        <v>745</v>
      </c>
      <c r="I63" s="85" t="s">
        <v>297</v>
      </c>
      <c r="J63" s="276" t="s">
        <v>746</v>
      </c>
      <c r="K63" s="270" t="s">
        <v>209</v>
      </c>
      <c r="L63" s="111">
        <v>5</v>
      </c>
      <c r="M63" s="118" t="str">
        <f t="shared" si="54"/>
        <v>La actividad que conlleva el riesgo se ejecuta más de 5000 veces por año</v>
      </c>
      <c r="N63" s="97" t="str">
        <f t="shared" si="55"/>
        <v>100%</v>
      </c>
      <c r="O63" s="120" t="s">
        <v>234</v>
      </c>
      <c r="P63" s="120" t="s">
        <v>238</v>
      </c>
      <c r="Q63" s="111">
        <v>2</v>
      </c>
      <c r="R63" s="123" t="s">
        <v>29</v>
      </c>
      <c r="S63" s="97" t="str">
        <f t="shared" si="59"/>
        <v>40%</v>
      </c>
      <c r="T63" s="125">
        <f t="shared" si="60"/>
        <v>0.4</v>
      </c>
      <c r="U63" s="98" t="str">
        <f t="shared" si="64"/>
        <v>ALTO</v>
      </c>
      <c r="V63" s="113" t="s">
        <v>748</v>
      </c>
      <c r="W63" s="111">
        <v>2</v>
      </c>
      <c r="X63" s="100" t="str">
        <f t="shared" si="65"/>
        <v>DETECTIVO</v>
      </c>
      <c r="Y63" s="97" t="str">
        <f t="shared" si="66"/>
        <v>15%</v>
      </c>
      <c r="Z63" s="111">
        <v>2</v>
      </c>
      <c r="AA63" s="100" t="str">
        <f t="shared" si="67"/>
        <v>MANUAL</v>
      </c>
      <c r="AB63" s="97" t="str">
        <f t="shared" si="68"/>
        <v>15%</v>
      </c>
      <c r="AC63" s="162" t="s">
        <v>185</v>
      </c>
      <c r="AD63" s="173" t="s">
        <v>104</v>
      </c>
      <c r="AE63" s="173" t="s">
        <v>110</v>
      </c>
      <c r="AF63" s="173" t="s">
        <v>115</v>
      </c>
      <c r="AG63" s="104">
        <f t="shared" si="69"/>
        <v>0.3</v>
      </c>
      <c r="AH63" s="105">
        <f t="shared" si="70"/>
        <v>0.12</v>
      </c>
      <c r="AI63" s="98" t="str">
        <f t="shared" si="14"/>
        <v>BAJO</v>
      </c>
      <c r="AJ63" s="107" t="str">
        <f t="shared" si="15"/>
        <v>ACEPTAR</v>
      </c>
      <c r="AK63" s="163"/>
      <c r="AL63" s="163"/>
      <c r="AM63" s="163"/>
      <c r="AN63" s="163"/>
      <c r="AO63" s="163"/>
      <c r="AP63" s="163"/>
      <c r="AQ63" s="163"/>
      <c r="AR63" s="164"/>
      <c r="AS63" s="132"/>
    </row>
    <row r="64" spans="1:45" s="165" customFormat="1" ht="229.5" x14ac:dyDescent="0.2">
      <c r="A64" s="149"/>
      <c r="B64" s="441">
        <v>54</v>
      </c>
      <c r="C64" s="207" t="s">
        <v>754</v>
      </c>
      <c r="D64" s="112" t="s">
        <v>158</v>
      </c>
      <c r="E64" s="459" t="s">
        <v>298</v>
      </c>
      <c r="F64" s="92" t="s">
        <v>749</v>
      </c>
      <c r="G64" s="112" t="s">
        <v>137</v>
      </c>
      <c r="H64" s="84" t="s">
        <v>751</v>
      </c>
      <c r="I64" s="83" t="s">
        <v>750</v>
      </c>
      <c r="J64" s="276" t="s">
        <v>752</v>
      </c>
      <c r="K64" s="270" t="s">
        <v>209</v>
      </c>
      <c r="L64" s="111">
        <v>3</v>
      </c>
      <c r="M64" s="118" t="str">
        <f t="shared" si="54"/>
        <v>La actividad que conlleva el riesgo se ejecuta de 24 a 500 veces por año</v>
      </c>
      <c r="N64" s="97" t="str">
        <f t="shared" si="55"/>
        <v>60%</v>
      </c>
      <c r="O64" s="120" t="s">
        <v>232</v>
      </c>
      <c r="P64" s="199" t="s">
        <v>239</v>
      </c>
      <c r="Q64" s="111">
        <v>4</v>
      </c>
      <c r="R64" s="123" t="s">
        <v>29</v>
      </c>
      <c r="S64" s="97" t="str">
        <f t="shared" si="59"/>
        <v>80%</v>
      </c>
      <c r="T64" s="125">
        <f t="shared" si="60"/>
        <v>0.48</v>
      </c>
      <c r="U64" s="98" t="str">
        <f t="shared" si="64"/>
        <v>ALTO</v>
      </c>
      <c r="V64" s="101" t="s">
        <v>753</v>
      </c>
      <c r="W64" s="111">
        <v>1</v>
      </c>
      <c r="X64" s="100" t="str">
        <f t="shared" si="65"/>
        <v>PREVENTIVO</v>
      </c>
      <c r="Y64" s="97" t="str">
        <f t="shared" si="66"/>
        <v>25%</v>
      </c>
      <c r="Z64" s="111">
        <v>2</v>
      </c>
      <c r="AA64" s="100" t="str">
        <f t="shared" si="67"/>
        <v>MANUAL</v>
      </c>
      <c r="AB64" s="97" t="str">
        <f t="shared" si="68"/>
        <v>15%</v>
      </c>
      <c r="AC64" s="162" t="s">
        <v>185</v>
      </c>
      <c r="AD64" s="173" t="s">
        <v>104</v>
      </c>
      <c r="AE64" s="173" t="s">
        <v>110</v>
      </c>
      <c r="AF64" s="173" t="s">
        <v>115</v>
      </c>
      <c r="AG64" s="104">
        <f t="shared" si="69"/>
        <v>0.4</v>
      </c>
      <c r="AH64" s="105">
        <f t="shared" si="70"/>
        <v>0.192</v>
      </c>
      <c r="AI64" s="98" t="str">
        <f t="shared" si="14"/>
        <v>BAJO</v>
      </c>
      <c r="AJ64" s="107" t="str">
        <f t="shared" si="15"/>
        <v>ACEPTAR</v>
      </c>
      <c r="AK64" s="163"/>
      <c r="AL64" s="163"/>
      <c r="AM64" s="163"/>
      <c r="AN64" s="163"/>
      <c r="AO64" s="163"/>
      <c r="AP64" s="163"/>
      <c r="AQ64" s="163"/>
      <c r="AR64" s="164"/>
      <c r="AS64" s="132"/>
    </row>
    <row r="65" spans="1:45" ht="63.75" x14ac:dyDescent="0.2">
      <c r="A65" s="149"/>
      <c r="B65" s="441">
        <v>55</v>
      </c>
      <c r="C65" s="207" t="s">
        <v>754</v>
      </c>
      <c r="D65" s="112" t="s">
        <v>158</v>
      </c>
      <c r="E65" s="460" t="s">
        <v>299</v>
      </c>
      <c r="F65" s="268" t="s">
        <v>755</v>
      </c>
      <c r="G65" s="269" t="s">
        <v>137</v>
      </c>
      <c r="H65" s="84" t="s">
        <v>756</v>
      </c>
      <c r="I65" s="83" t="s">
        <v>757</v>
      </c>
      <c r="J65" s="276" t="s">
        <v>758</v>
      </c>
      <c r="K65" s="270"/>
      <c r="L65" s="111">
        <v>4</v>
      </c>
      <c r="M65" s="118" t="str">
        <f t="shared" si="54"/>
        <v>La actividad que conlleva el riesgo se ejecuta mínimo 500 veces al año y máximo 5000 veces por año</v>
      </c>
      <c r="N65" s="97" t="str">
        <f t="shared" si="55"/>
        <v>80%</v>
      </c>
      <c r="O65" s="120" t="s">
        <v>234</v>
      </c>
      <c r="P65" s="199" t="s">
        <v>239</v>
      </c>
      <c r="Q65" s="111">
        <v>3</v>
      </c>
      <c r="R65" s="123" t="s">
        <v>30</v>
      </c>
      <c r="S65" s="97" t="str">
        <f t="shared" si="59"/>
        <v>60%</v>
      </c>
      <c r="T65" s="125">
        <f t="shared" si="60"/>
        <v>0.48</v>
      </c>
      <c r="U65" s="98" t="str">
        <f t="shared" si="64"/>
        <v>ALTO</v>
      </c>
      <c r="V65" s="101" t="s">
        <v>759</v>
      </c>
      <c r="W65" s="111">
        <v>2</v>
      </c>
      <c r="X65" s="100" t="str">
        <f t="shared" si="65"/>
        <v>DETECTIVO</v>
      </c>
      <c r="Y65" s="97" t="str">
        <f t="shared" si="66"/>
        <v>15%</v>
      </c>
      <c r="Z65" s="111">
        <v>2</v>
      </c>
      <c r="AA65" s="100" t="str">
        <f t="shared" si="67"/>
        <v>MANUAL</v>
      </c>
      <c r="AB65" s="97" t="str">
        <f t="shared" si="68"/>
        <v>15%</v>
      </c>
      <c r="AC65" s="162" t="s">
        <v>185</v>
      </c>
      <c r="AD65" s="173" t="s">
        <v>104</v>
      </c>
      <c r="AE65" s="173" t="s">
        <v>110</v>
      </c>
      <c r="AF65" s="173" t="s">
        <v>115</v>
      </c>
      <c r="AG65" s="104">
        <f t="shared" si="69"/>
        <v>0.3</v>
      </c>
      <c r="AH65" s="105">
        <f t="shared" si="70"/>
        <v>0.14399999999999999</v>
      </c>
      <c r="AI65" s="98" t="str">
        <f t="shared" si="14"/>
        <v>BAJO</v>
      </c>
      <c r="AJ65" s="107" t="str">
        <f t="shared" si="15"/>
        <v>ACEPTAR</v>
      </c>
      <c r="AK65" s="163"/>
      <c r="AL65" s="163"/>
      <c r="AM65" s="163"/>
      <c r="AN65" s="163"/>
      <c r="AO65" s="163"/>
      <c r="AP65" s="163"/>
      <c r="AQ65" s="163"/>
      <c r="AR65" s="164"/>
      <c r="AS65" s="132"/>
    </row>
    <row r="66" spans="1:45" ht="84" x14ac:dyDescent="0.2">
      <c r="A66" s="149"/>
      <c r="B66" s="441">
        <v>56</v>
      </c>
      <c r="C66" s="207" t="s">
        <v>754</v>
      </c>
      <c r="D66" s="112" t="s">
        <v>158</v>
      </c>
      <c r="E66" s="277" t="s">
        <v>300</v>
      </c>
      <c r="F66" s="273" t="s">
        <v>761</v>
      </c>
      <c r="G66" s="84" t="s">
        <v>137</v>
      </c>
      <c r="H66" s="272"/>
      <c r="I66" s="271" t="s">
        <v>760</v>
      </c>
      <c r="J66" s="274" t="s">
        <v>762</v>
      </c>
      <c r="K66" s="270" t="s">
        <v>209</v>
      </c>
      <c r="L66" s="111">
        <v>4</v>
      </c>
      <c r="M66" s="118" t="str">
        <f t="shared" si="54"/>
        <v>La actividad que conlleva el riesgo se ejecuta mínimo 500 veces al año y máximo 5000 veces por año</v>
      </c>
      <c r="N66" s="97" t="str">
        <f t="shared" si="55"/>
        <v>80%</v>
      </c>
      <c r="O66" s="120" t="s">
        <v>235</v>
      </c>
      <c r="P66" s="120" t="s">
        <v>238</v>
      </c>
      <c r="Q66" s="111">
        <v>3</v>
      </c>
      <c r="R66" s="123" t="s">
        <v>29</v>
      </c>
      <c r="S66" s="97" t="str">
        <f t="shared" si="59"/>
        <v>60%</v>
      </c>
      <c r="T66" s="125">
        <f t="shared" si="60"/>
        <v>0.48</v>
      </c>
      <c r="U66" s="98" t="str">
        <f t="shared" si="64"/>
        <v>ALTO</v>
      </c>
      <c r="V66" s="101" t="s">
        <v>763</v>
      </c>
      <c r="W66" s="111">
        <v>2</v>
      </c>
      <c r="X66" s="100" t="str">
        <f t="shared" si="65"/>
        <v>DETECTIVO</v>
      </c>
      <c r="Y66" s="97" t="str">
        <f t="shared" si="66"/>
        <v>15%</v>
      </c>
      <c r="Z66" s="111">
        <v>1</v>
      </c>
      <c r="AA66" s="100" t="str">
        <f t="shared" si="67"/>
        <v>AUTOMATICO</v>
      </c>
      <c r="AB66" s="97" t="str">
        <f t="shared" si="68"/>
        <v>25%</v>
      </c>
      <c r="AC66" s="162" t="s">
        <v>185</v>
      </c>
      <c r="AD66" s="173" t="s">
        <v>104</v>
      </c>
      <c r="AE66" s="173" t="s">
        <v>110</v>
      </c>
      <c r="AF66" s="173" t="s">
        <v>115</v>
      </c>
      <c r="AG66" s="104">
        <f t="shared" si="69"/>
        <v>0.4</v>
      </c>
      <c r="AH66" s="105">
        <f t="shared" si="70"/>
        <v>0.192</v>
      </c>
      <c r="AI66" s="98" t="str">
        <f t="shared" si="14"/>
        <v>BAJO</v>
      </c>
      <c r="AJ66" s="107" t="str">
        <f t="shared" si="15"/>
        <v>ACEPTAR</v>
      </c>
      <c r="AK66" s="163"/>
      <c r="AL66" s="163"/>
      <c r="AM66" s="163"/>
      <c r="AN66" s="163"/>
      <c r="AO66" s="163"/>
      <c r="AP66" s="163"/>
      <c r="AQ66" s="163"/>
      <c r="AR66" s="164"/>
      <c r="AS66" s="132"/>
    </row>
    <row r="67" spans="1:45" ht="84" x14ac:dyDescent="0.2">
      <c r="A67" s="149"/>
      <c r="B67" s="441">
        <v>57</v>
      </c>
      <c r="C67" s="207" t="s">
        <v>754</v>
      </c>
      <c r="D67" s="112" t="s">
        <v>158</v>
      </c>
      <c r="E67" s="461" t="s">
        <v>301</v>
      </c>
      <c r="F67" s="273" t="s">
        <v>767</v>
      </c>
      <c r="G67" s="84" t="s">
        <v>137</v>
      </c>
      <c r="H67" s="275"/>
      <c r="I67" s="271" t="s">
        <v>764</v>
      </c>
      <c r="J67" s="274" t="s">
        <v>773</v>
      </c>
      <c r="K67" s="270" t="s">
        <v>209</v>
      </c>
      <c r="L67" s="111">
        <v>3</v>
      </c>
      <c r="M67" s="118" t="str">
        <f t="shared" si="54"/>
        <v>La actividad que conlleva el riesgo se ejecuta de 24 a 500 veces por año</v>
      </c>
      <c r="N67" s="97" t="str">
        <f t="shared" si="55"/>
        <v>60%</v>
      </c>
      <c r="O67" s="120" t="s">
        <v>232</v>
      </c>
      <c r="P67" s="120" t="s">
        <v>238</v>
      </c>
      <c r="Q67" s="111">
        <v>4</v>
      </c>
      <c r="R67" s="123" t="s">
        <v>29</v>
      </c>
      <c r="S67" s="97" t="str">
        <f t="shared" si="59"/>
        <v>80%</v>
      </c>
      <c r="T67" s="125">
        <f t="shared" si="60"/>
        <v>0.48</v>
      </c>
      <c r="U67" s="98" t="str">
        <f t="shared" si="64"/>
        <v>ALTO</v>
      </c>
      <c r="V67" s="101" t="s">
        <v>784</v>
      </c>
      <c r="W67" s="111">
        <v>2</v>
      </c>
      <c r="X67" s="100" t="str">
        <f t="shared" si="65"/>
        <v>DETECTIVO</v>
      </c>
      <c r="Y67" s="97" t="str">
        <f t="shared" si="66"/>
        <v>15%</v>
      </c>
      <c r="Z67" s="111">
        <v>1</v>
      </c>
      <c r="AA67" s="100" t="str">
        <f t="shared" si="67"/>
        <v>AUTOMATICO</v>
      </c>
      <c r="AB67" s="97" t="str">
        <f t="shared" si="68"/>
        <v>25%</v>
      </c>
      <c r="AC67" s="162" t="s">
        <v>185</v>
      </c>
      <c r="AD67" s="173" t="s">
        <v>104</v>
      </c>
      <c r="AE67" s="173" t="s">
        <v>110</v>
      </c>
      <c r="AF67" s="173" t="s">
        <v>115</v>
      </c>
      <c r="AG67" s="104">
        <f t="shared" si="69"/>
        <v>0.4</v>
      </c>
      <c r="AH67" s="105">
        <f t="shared" si="70"/>
        <v>0.192</v>
      </c>
      <c r="AI67" s="98" t="str">
        <f t="shared" si="14"/>
        <v>BAJO</v>
      </c>
      <c r="AJ67" s="107" t="str">
        <f t="shared" si="15"/>
        <v>ACEPTAR</v>
      </c>
      <c r="AK67" s="163"/>
      <c r="AL67" s="163"/>
      <c r="AM67" s="163"/>
      <c r="AN67" s="163"/>
      <c r="AO67" s="163"/>
      <c r="AP67" s="163"/>
      <c r="AQ67" s="163"/>
      <c r="AR67" s="164"/>
      <c r="AS67" s="132"/>
    </row>
    <row r="68" spans="1:45" ht="63.75" x14ac:dyDescent="0.2">
      <c r="A68" s="149"/>
      <c r="B68" s="441">
        <v>58</v>
      </c>
      <c r="C68" s="207" t="s">
        <v>754</v>
      </c>
      <c r="D68" s="112" t="s">
        <v>158</v>
      </c>
      <c r="E68" s="462" t="s">
        <v>302</v>
      </c>
      <c r="F68" s="273" t="s">
        <v>774</v>
      </c>
      <c r="G68" s="84" t="s">
        <v>137</v>
      </c>
      <c r="H68" s="275"/>
      <c r="I68" s="271" t="s">
        <v>765</v>
      </c>
      <c r="J68" s="274" t="s">
        <v>775</v>
      </c>
      <c r="K68" s="270" t="s">
        <v>209</v>
      </c>
      <c r="L68" s="111">
        <v>4</v>
      </c>
      <c r="M68" s="118" t="str">
        <f t="shared" si="54"/>
        <v>La actividad que conlleva el riesgo se ejecuta mínimo 500 veces al año y máximo 5000 veces por año</v>
      </c>
      <c r="N68" s="97" t="str">
        <f t="shared" si="55"/>
        <v>80%</v>
      </c>
      <c r="O68" s="120" t="s">
        <v>234</v>
      </c>
      <c r="P68" s="120" t="s">
        <v>239</v>
      </c>
      <c r="Q68" s="111">
        <v>3</v>
      </c>
      <c r="R68" s="123" t="s">
        <v>30</v>
      </c>
      <c r="S68" s="97" t="str">
        <f t="shared" si="59"/>
        <v>60%</v>
      </c>
      <c r="T68" s="125">
        <f t="shared" si="60"/>
        <v>0.48</v>
      </c>
      <c r="U68" s="98" t="str">
        <f t="shared" si="64"/>
        <v>ALTO</v>
      </c>
      <c r="V68" s="101" t="s">
        <v>785</v>
      </c>
      <c r="W68" s="111">
        <v>3</v>
      </c>
      <c r="X68" s="100" t="str">
        <f t="shared" si="65"/>
        <v>CORRECTIVO</v>
      </c>
      <c r="Y68" s="97" t="str">
        <f t="shared" si="66"/>
        <v>10%</v>
      </c>
      <c r="Z68" s="111">
        <v>2</v>
      </c>
      <c r="AA68" s="100" t="str">
        <f t="shared" si="67"/>
        <v>MANUAL</v>
      </c>
      <c r="AB68" s="97" t="str">
        <f t="shared" si="68"/>
        <v>15%</v>
      </c>
      <c r="AC68" s="162" t="s">
        <v>185</v>
      </c>
      <c r="AD68" s="173" t="s">
        <v>104</v>
      </c>
      <c r="AE68" s="173" t="s">
        <v>110</v>
      </c>
      <c r="AF68" s="173" t="s">
        <v>115</v>
      </c>
      <c r="AG68" s="104">
        <f t="shared" si="69"/>
        <v>0.25</v>
      </c>
      <c r="AH68" s="105">
        <f t="shared" si="70"/>
        <v>0.12</v>
      </c>
      <c r="AI68" s="98" t="str">
        <f t="shared" si="14"/>
        <v>BAJO</v>
      </c>
      <c r="AJ68" s="107" t="str">
        <f t="shared" si="15"/>
        <v>ACEPTAR</v>
      </c>
      <c r="AK68" s="163"/>
      <c r="AL68" s="163"/>
      <c r="AM68" s="163"/>
      <c r="AN68" s="163"/>
      <c r="AO68" s="163"/>
      <c r="AP68" s="163"/>
      <c r="AQ68" s="163"/>
      <c r="AR68" s="164"/>
      <c r="AS68" s="132"/>
    </row>
    <row r="69" spans="1:45" ht="63.75" x14ac:dyDescent="0.2">
      <c r="A69" s="149"/>
      <c r="B69" s="441">
        <v>59</v>
      </c>
      <c r="C69" s="207" t="s">
        <v>754</v>
      </c>
      <c r="D69" s="112" t="s">
        <v>158</v>
      </c>
      <c r="E69" s="463" t="s">
        <v>303</v>
      </c>
      <c r="F69" s="273" t="s">
        <v>768</v>
      </c>
      <c r="G69" s="84" t="s">
        <v>137</v>
      </c>
      <c r="H69" s="275"/>
      <c r="I69" s="271" t="s">
        <v>766</v>
      </c>
      <c r="J69" s="274" t="s">
        <v>775</v>
      </c>
      <c r="K69" s="270" t="s">
        <v>209</v>
      </c>
      <c r="L69" s="111">
        <v>4</v>
      </c>
      <c r="M69" s="266" t="str">
        <f t="shared" si="54"/>
        <v>La actividad que conlleva el riesgo se ejecuta mínimo 500 veces al año y máximo 5000 veces por año</v>
      </c>
      <c r="N69" s="97" t="str">
        <f t="shared" si="55"/>
        <v>80%</v>
      </c>
      <c r="O69" s="120" t="s">
        <v>234</v>
      </c>
      <c r="P69" s="120" t="s">
        <v>239</v>
      </c>
      <c r="Q69" s="111">
        <v>3</v>
      </c>
      <c r="R69" s="123" t="s">
        <v>30</v>
      </c>
      <c r="S69" s="97" t="str">
        <f t="shared" si="59"/>
        <v>60%</v>
      </c>
      <c r="T69" s="125">
        <f t="shared" si="60"/>
        <v>0.48</v>
      </c>
      <c r="U69" s="98" t="str">
        <f t="shared" si="64"/>
        <v>ALTO</v>
      </c>
      <c r="V69" s="101" t="s">
        <v>785</v>
      </c>
      <c r="W69" s="111">
        <v>3</v>
      </c>
      <c r="X69" s="100" t="str">
        <f t="shared" si="65"/>
        <v>CORRECTIVO</v>
      </c>
      <c r="Y69" s="97" t="str">
        <f t="shared" si="66"/>
        <v>10%</v>
      </c>
      <c r="Z69" s="111">
        <v>2</v>
      </c>
      <c r="AA69" s="100" t="str">
        <f t="shared" si="67"/>
        <v>MANUAL</v>
      </c>
      <c r="AB69" s="97" t="str">
        <f t="shared" si="68"/>
        <v>15%</v>
      </c>
      <c r="AC69" s="162" t="s">
        <v>185</v>
      </c>
      <c r="AD69" s="173" t="s">
        <v>104</v>
      </c>
      <c r="AE69" s="173" t="s">
        <v>110</v>
      </c>
      <c r="AF69" s="173" t="s">
        <v>115</v>
      </c>
      <c r="AG69" s="104">
        <f t="shared" si="69"/>
        <v>0.25</v>
      </c>
      <c r="AH69" s="105">
        <f t="shared" si="70"/>
        <v>0.12</v>
      </c>
      <c r="AI69" s="98" t="str">
        <f t="shared" si="14"/>
        <v>BAJO</v>
      </c>
      <c r="AJ69" s="107" t="str">
        <f t="shared" si="15"/>
        <v>ACEPTAR</v>
      </c>
      <c r="AK69" s="163"/>
      <c r="AL69" s="163"/>
      <c r="AM69" s="163"/>
      <c r="AN69" s="163"/>
      <c r="AO69" s="163"/>
      <c r="AP69" s="163"/>
      <c r="AQ69" s="163"/>
      <c r="AR69" s="164"/>
      <c r="AS69" s="132"/>
    </row>
    <row r="70" spans="1:45" ht="191.25" x14ac:dyDescent="0.2">
      <c r="A70" s="149"/>
      <c r="B70" s="441">
        <v>60</v>
      </c>
      <c r="C70" s="207" t="s">
        <v>754</v>
      </c>
      <c r="D70" s="112" t="s">
        <v>158</v>
      </c>
      <c r="E70" s="464" t="s">
        <v>304</v>
      </c>
      <c r="F70" s="278" t="s">
        <v>769</v>
      </c>
      <c r="G70" s="84" t="s">
        <v>137</v>
      </c>
      <c r="H70" s="84"/>
      <c r="I70" s="83" t="s">
        <v>308</v>
      </c>
      <c r="J70" s="274" t="s">
        <v>777</v>
      </c>
      <c r="K70" s="270" t="s">
        <v>209</v>
      </c>
      <c r="L70" s="111">
        <v>3</v>
      </c>
      <c r="M70" s="118" t="str">
        <f t="shared" si="54"/>
        <v>La actividad que conlleva el riesgo se ejecuta de 24 a 500 veces por año</v>
      </c>
      <c r="N70" s="97" t="str">
        <f t="shared" si="55"/>
        <v>60%</v>
      </c>
      <c r="O70" s="120" t="s">
        <v>235</v>
      </c>
      <c r="P70" s="120" t="s">
        <v>238</v>
      </c>
      <c r="Q70" s="111">
        <v>3</v>
      </c>
      <c r="R70" s="123" t="s">
        <v>29</v>
      </c>
      <c r="S70" s="97" t="str">
        <f t="shared" si="59"/>
        <v>60%</v>
      </c>
      <c r="T70" s="125">
        <f t="shared" si="60"/>
        <v>0.36</v>
      </c>
      <c r="U70" s="98" t="str">
        <f t="shared" si="64"/>
        <v>MODERADO</v>
      </c>
      <c r="V70" s="101" t="s">
        <v>786</v>
      </c>
      <c r="W70" s="111">
        <v>2</v>
      </c>
      <c r="X70" s="100" t="str">
        <f t="shared" si="65"/>
        <v>DETECTIVO</v>
      </c>
      <c r="Y70" s="97" t="str">
        <f t="shared" si="66"/>
        <v>15%</v>
      </c>
      <c r="Z70" s="111">
        <v>2</v>
      </c>
      <c r="AA70" s="100" t="str">
        <f t="shared" si="67"/>
        <v>MANUAL</v>
      </c>
      <c r="AB70" s="97" t="str">
        <f t="shared" si="68"/>
        <v>15%</v>
      </c>
      <c r="AC70" s="162" t="s">
        <v>185</v>
      </c>
      <c r="AD70" s="173" t="s">
        <v>104</v>
      </c>
      <c r="AE70" s="173" t="s">
        <v>110</v>
      </c>
      <c r="AF70" s="173" t="s">
        <v>115</v>
      </c>
      <c r="AG70" s="104">
        <f t="shared" si="69"/>
        <v>0.3</v>
      </c>
      <c r="AH70" s="105">
        <f t="shared" si="70"/>
        <v>0.108</v>
      </c>
      <c r="AI70" s="98" t="str">
        <f t="shared" si="14"/>
        <v>BAJO</v>
      </c>
      <c r="AJ70" s="107" t="str">
        <f t="shared" si="15"/>
        <v>ACEPTAR</v>
      </c>
      <c r="AK70" s="163"/>
      <c r="AL70" s="163"/>
      <c r="AM70" s="163"/>
      <c r="AN70" s="163"/>
      <c r="AO70" s="163"/>
      <c r="AP70" s="163"/>
      <c r="AQ70" s="163"/>
      <c r="AR70" s="164"/>
      <c r="AS70" s="132"/>
    </row>
    <row r="71" spans="1:45" ht="102" x14ac:dyDescent="0.2">
      <c r="A71" s="149"/>
      <c r="B71" s="441">
        <v>61</v>
      </c>
      <c r="C71" s="207" t="s">
        <v>754</v>
      </c>
      <c r="D71" s="112" t="s">
        <v>158</v>
      </c>
      <c r="E71" s="465" t="s">
        <v>305</v>
      </c>
      <c r="F71" s="92" t="s">
        <v>770</v>
      </c>
      <c r="G71" s="84" t="s">
        <v>137</v>
      </c>
      <c r="H71" s="84"/>
      <c r="I71" s="83" t="s">
        <v>309</v>
      </c>
      <c r="J71" s="274" t="s">
        <v>778</v>
      </c>
      <c r="K71" s="270" t="s">
        <v>209</v>
      </c>
      <c r="L71" s="111">
        <v>3</v>
      </c>
      <c r="M71" s="118" t="str">
        <f t="shared" si="54"/>
        <v>La actividad que conlleva el riesgo se ejecuta de 24 a 500 veces por año</v>
      </c>
      <c r="N71" s="97" t="str">
        <f t="shared" si="55"/>
        <v>60%</v>
      </c>
      <c r="O71" s="120" t="s">
        <v>235</v>
      </c>
      <c r="P71" s="120" t="s">
        <v>238</v>
      </c>
      <c r="Q71" s="111">
        <v>3</v>
      </c>
      <c r="R71" s="123" t="s">
        <v>29</v>
      </c>
      <c r="S71" s="97" t="str">
        <f t="shared" si="59"/>
        <v>60%</v>
      </c>
      <c r="T71" s="125">
        <f t="shared" si="60"/>
        <v>0.36</v>
      </c>
      <c r="U71" s="98" t="str">
        <f t="shared" si="64"/>
        <v>MODERADO</v>
      </c>
      <c r="V71" s="101" t="s">
        <v>787</v>
      </c>
      <c r="W71" s="111">
        <v>3</v>
      </c>
      <c r="X71" s="100" t="str">
        <f t="shared" si="65"/>
        <v>CORRECTIVO</v>
      </c>
      <c r="Y71" s="97" t="str">
        <f t="shared" si="66"/>
        <v>10%</v>
      </c>
      <c r="Z71" s="111">
        <v>2</v>
      </c>
      <c r="AA71" s="100" t="str">
        <f t="shared" si="67"/>
        <v>MANUAL</v>
      </c>
      <c r="AB71" s="97" t="str">
        <f t="shared" si="68"/>
        <v>15%</v>
      </c>
      <c r="AC71" s="162" t="s">
        <v>185</v>
      </c>
      <c r="AD71" s="173" t="s">
        <v>104</v>
      </c>
      <c r="AE71" s="173" t="s">
        <v>110</v>
      </c>
      <c r="AF71" s="173" t="s">
        <v>115</v>
      </c>
      <c r="AG71" s="104">
        <f t="shared" si="69"/>
        <v>0.25</v>
      </c>
      <c r="AH71" s="105">
        <f t="shared" si="70"/>
        <v>0.09</v>
      </c>
      <c r="AI71" s="98" t="str">
        <f t="shared" si="14"/>
        <v>BAJO</v>
      </c>
      <c r="AJ71" s="107" t="str">
        <f t="shared" si="15"/>
        <v>ACEPTAR</v>
      </c>
      <c r="AK71" s="163"/>
      <c r="AL71" s="163"/>
      <c r="AM71" s="163"/>
      <c r="AN71" s="163"/>
      <c r="AO71" s="163"/>
      <c r="AP71" s="163"/>
      <c r="AQ71" s="163"/>
      <c r="AR71" s="164"/>
      <c r="AS71" s="132"/>
    </row>
    <row r="72" spans="1:45" ht="84" x14ac:dyDescent="0.2">
      <c r="A72" s="149"/>
      <c r="B72" s="441">
        <v>62</v>
      </c>
      <c r="C72" s="207" t="s">
        <v>754</v>
      </c>
      <c r="D72" s="112" t="s">
        <v>158</v>
      </c>
      <c r="E72" s="465" t="s">
        <v>306</v>
      </c>
      <c r="F72" s="92" t="s">
        <v>771</v>
      </c>
      <c r="G72" s="84" t="s">
        <v>137</v>
      </c>
      <c r="H72" s="84"/>
      <c r="I72" s="83" t="s">
        <v>310</v>
      </c>
      <c r="J72" s="274" t="s">
        <v>779</v>
      </c>
      <c r="K72" s="270" t="s">
        <v>209</v>
      </c>
      <c r="L72" s="111">
        <v>3</v>
      </c>
      <c r="M72" s="118" t="str">
        <f t="shared" si="54"/>
        <v>La actividad que conlleva el riesgo se ejecuta de 24 a 500 veces por año</v>
      </c>
      <c r="N72" s="97" t="str">
        <f t="shared" si="55"/>
        <v>60%</v>
      </c>
      <c r="O72" s="120" t="s">
        <v>232</v>
      </c>
      <c r="P72" s="120" t="s">
        <v>238</v>
      </c>
      <c r="Q72" s="111">
        <v>4</v>
      </c>
      <c r="R72" s="123" t="s">
        <v>29</v>
      </c>
      <c r="S72" s="97" t="str">
        <f t="shared" si="59"/>
        <v>80%</v>
      </c>
      <c r="T72" s="125">
        <f t="shared" si="60"/>
        <v>0.48</v>
      </c>
      <c r="U72" s="98" t="str">
        <f t="shared" si="64"/>
        <v>ALTO</v>
      </c>
      <c r="V72" s="101" t="s">
        <v>788</v>
      </c>
      <c r="W72" s="111">
        <v>1</v>
      </c>
      <c r="X72" s="100" t="str">
        <f t="shared" si="65"/>
        <v>PREVENTIVO</v>
      </c>
      <c r="Y72" s="97" t="str">
        <f t="shared" si="66"/>
        <v>25%</v>
      </c>
      <c r="Z72" s="111">
        <v>1</v>
      </c>
      <c r="AA72" s="100" t="str">
        <f t="shared" si="67"/>
        <v>AUTOMATICO</v>
      </c>
      <c r="AB72" s="97" t="str">
        <f t="shared" si="68"/>
        <v>25%</v>
      </c>
      <c r="AC72" s="162" t="s">
        <v>185</v>
      </c>
      <c r="AD72" s="173" t="s">
        <v>104</v>
      </c>
      <c r="AE72" s="173" t="s">
        <v>110</v>
      </c>
      <c r="AF72" s="173" t="s">
        <v>115</v>
      </c>
      <c r="AG72" s="104">
        <f t="shared" si="69"/>
        <v>0.5</v>
      </c>
      <c r="AH72" s="105">
        <f t="shared" si="70"/>
        <v>0.24</v>
      </c>
      <c r="AI72" s="98" t="str">
        <f t="shared" si="14"/>
        <v>MODERADO</v>
      </c>
      <c r="AJ72" s="107" t="str">
        <f t="shared" si="15"/>
        <v>ACEPTAR</v>
      </c>
      <c r="AK72" s="163"/>
      <c r="AL72" s="163"/>
      <c r="AM72" s="163"/>
      <c r="AN72" s="163"/>
      <c r="AO72" s="163"/>
      <c r="AP72" s="163"/>
      <c r="AQ72" s="163"/>
      <c r="AR72" s="164"/>
      <c r="AS72" s="132"/>
    </row>
    <row r="73" spans="1:45" ht="102" x14ac:dyDescent="0.2">
      <c r="A73" s="149"/>
      <c r="B73" s="441">
        <v>63</v>
      </c>
      <c r="C73" s="207" t="s">
        <v>754</v>
      </c>
      <c r="D73" s="112" t="s">
        <v>158</v>
      </c>
      <c r="E73" s="453" t="s">
        <v>781</v>
      </c>
      <c r="F73" s="91" t="s">
        <v>772</v>
      </c>
      <c r="G73" s="84" t="s">
        <v>137</v>
      </c>
      <c r="H73" s="84"/>
      <c r="I73" s="85" t="s">
        <v>311</v>
      </c>
      <c r="J73" s="274" t="s">
        <v>783</v>
      </c>
      <c r="K73" s="270" t="s">
        <v>209</v>
      </c>
      <c r="L73" s="111">
        <v>2</v>
      </c>
      <c r="M73" s="118" t="str">
        <f t="shared" si="54"/>
        <v>La actividad que conlleva el riesgo se ejecuta de 3 a 24 veces por año</v>
      </c>
      <c r="N73" s="97" t="str">
        <f t="shared" si="55"/>
        <v>40%</v>
      </c>
      <c r="O73" s="120" t="s">
        <v>235</v>
      </c>
      <c r="P73" s="120" t="s">
        <v>238</v>
      </c>
      <c r="Q73" s="111">
        <v>3</v>
      </c>
      <c r="R73" s="123" t="s">
        <v>29</v>
      </c>
      <c r="S73" s="97" t="str">
        <f t="shared" si="59"/>
        <v>60%</v>
      </c>
      <c r="T73" s="125">
        <f t="shared" si="60"/>
        <v>0.24</v>
      </c>
      <c r="U73" s="98" t="str">
        <f t="shared" si="64"/>
        <v>MODERADO</v>
      </c>
      <c r="V73" s="92" t="s">
        <v>789</v>
      </c>
      <c r="W73" s="111">
        <v>2</v>
      </c>
      <c r="X73" s="100" t="str">
        <f t="shared" si="65"/>
        <v>DETECTIVO</v>
      </c>
      <c r="Y73" s="97" t="str">
        <f t="shared" si="66"/>
        <v>15%</v>
      </c>
      <c r="Z73" s="111">
        <v>2</v>
      </c>
      <c r="AA73" s="100" t="str">
        <f t="shared" si="67"/>
        <v>MANUAL</v>
      </c>
      <c r="AB73" s="97" t="str">
        <f t="shared" si="68"/>
        <v>15%</v>
      </c>
      <c r="AC73" s="162" t="s">
        <v>185</v>
      </c>
      <c r="AD73" s="173" t="s">
        <v>104</v>
      </c>
      <c r="AE73" s="173" t="s">
        <v>110</v>
      </c>
      <c r="AF73" s="173" t="s">
        <v>115</v>
      </c>
      <c r="AG73" s="104">
        <f t="shared" si="69"/>
        <v>0.3</v>
      </c>
      <c r="AH73" s="105">
        <f t="shared" si="70"/>
        <v>7.1999999999999995E-2</v>
      </c>
      <c r="AI73" s="98" t="str">
        <f t="shared" si="14"/>
        <v>BAJO</v>
      </c>
      <c r="AJ73" s="107" t="str">
        <f t="shared" si="15"/>
        <v>ACEPTAR</v>
      </c>
      <c r="AK73" s="163"/>
      <c r="AL73" s="163"/>
      <c r="AM73" s="163"/>
      <c r="AN73" s="163"/>
      <c r="AO73" s="163"/>
      <c r="AP73" s="163"/>
      <c r="AQ73" s="163"/>
      <c r="AR73" s="164"/>
      <c r="AS73" s="132"/>
    </row>
    <row r="74" spans="1:45" ht="153" x14ac:dyDescent="0.2">
      <c r="A74" s="149"/>
      <c r="B74" s="441">
        <v>64</v>
      </c>
      <c r="C74" s="207" t="s">
        <v>754</v>
      </c>
      <c r="D74" s="112" t="s">
        <v>158</v>
      </c>
      <c r="E74" s="453" t="s">
        <v>307</v>
      </c>
      <c r="F74" s="91" t="s">
        <v>780</v>
      </c>
      <c r="G74" s="84" t="s">
        <v>137</v>
      </c>
      <c r="H74" s="112"/>
      <c r="I74" s="85" t="s">
        <v>782</v>
      </c>
      <c r="J74" s="274" t="s">
        <v>776</v>
      </c>
      <c r="K74" s="270" t="s">
        <v>209</v>
      </c>
      <c r="L74" s="111">
        <v>2</v>
      </c>
      <c r="M74" s="118" t="str">
        <f t="shared" si="54"/>
        <v>La actividad que conlleva el riesgo se ejecuta de 3 a 24 veces por año</v>
      </c>
      <c r="N74" s="97" t="str">
        <f t="shared" si="55"/>
        <v>40%</v>
      </c>
      <c r="O74" s="120" t="s">
        <v>234</v>
      </c>
      <c r="P74" s="120" t="s">
        <v>239</v>
      </c>
      <c r="Q74" s="111">
        <v>3</v>
      </c>
      <c r="R74" s="123" t="s">
        <v>30</v>
      </c>
      <c r="S74" s="97" t="str">
        <f t="shared" si="59"/>
        <v>60%</v>
      </c>
      <c r="T74" s="125">
        <f t="shared" si="60"/>
        <v>0.24</v>
      </c>
      <c r="U74" s="98" t="str">
        <f t="shared" si="64"/>
        <v>MODERADO</v>
      </c>
      <c r="V74" s="92" t="s">
        <v>312</v>
      </c>
      <c r="W74" s="111">
        <v>2</v>
      </c>
      <c r="X74" s="100" t="str">
        <f t="shared" si="65"/>
        <v>DETECTIVO</v>
      </c>
      <c r="Y74" s="97" t="str">
        <f t="shared" si="66"/>
        <v>15%</v>
      </c>
      <c r="Z74" s="111">
        <v>2</v>
      </c>
      <c r="AA74" s="100" t="str">
        <f t="shared" si="67"/>
        <v>MANUAL</v>
      </c>
      <c r="AB74" s="97" t="str">
        <f t="shared" si="68"/>
        <v>15%</v>
      </c>
      <c r="AC74" s="162" t="s">
        <v>185</v>
      </c>
      <c r="AD74" s="173" t="s">
        <v>104</v>
      </c>
      <c r="AE74" s="173" t="s">
        <v>110</v>
      </c>
      <c r="AF74" s="173" t="s">
        <v>115</v>
      </c>
      <c r="AG74" s="104">
        <f t="shared" si="69"/>
        <v>0.3</v>
      </c>
      <c r="AH74" s="105">
        <f t="shared" si="70"/>
        <v>7.1999999999999995E-2</v>
      </c>
      <c r="AI74" s="98" t="str">
        <f t="shared" si="14"/>
        <v>BAJO</v>
      </c>
      <c r="AJ74" s="107" t="str">
        <f t="shared" si="15"/>
        <v>ACEPTAR</v>
      </c>
      <c r="AK74" s="163"/>
      <c r="AL74" s="163"/>
      <c r="AM74" s="163"/>
      <c r="AN74" s="163"/>
      <c r="AO74" s="163"/>
      <c r="AP74" s="163"/>
      <c r="AQ74" s="163"/>
      <c r="AR74" s="164"/>
      <c r="AS74" s="132"/>
    </row>
    <row r="75" spans="1:45" s="165" customFormat="1" ht="84" x14ac:dyDescent="0.2">
      <c r="A75" s="149"/>
      <c r="B75" s="441">
        <v>65</v>
      </c>
      <c r="C75" s="207" t="s">
        <v>790</v>
      </c>
      <c r="D75" s="112" t="s">
        <v>159</v>
      </c>
      <c r="E75" s="453" t="s">
        <v>313</v>
      </c>
      <c r="F75" s="92" t="s">
        <v>791</v>
      </c>
      <c r="G75" s="84" t="s">
        <v>137</v>
      </c>
      <c r="H75" s="112" t="s">
        <v>792</v>
      </c>
      <c r="I75" s="83" t="s">
        <v>334</v>
      </c>
      <c r="J75" s="276" t="s">
        <v>793</v>
      </c>
      <c r="K75" s="270" t="s">
        <v>209</v>
      </c>
      <c r="L75" s="111">
        <v>3</v>
      </c>
      <c r="M75" s="118" t="str">
        <f t="shared" ref="M75:M105" si="71">+IF(L75=1,"La actividad que conlleva el riesgo se ejecuta como máximos 2 veces por año",IF(L75=2,"La actividad que conlleva el riesgo se ejecuta de 3 a 24 veces por año",IF(L75=3,"La actividad que conlleva el riesgo se ejecuta de 24 a 500 veces por año",IF(L75=4,"La actividad que conlleva el riesgo se ejecuta mínimo 500 veces al año y máximo 5000 veces por año",IF(L75=5,"La actividad que conlleva el riesgo se ejecuta más de 5000 veces por año")))))</f>
        <v>La actividad que conlleva el riesgo se ejecuta de 24 a 500 veces por año</v>
      </c>
      <c r="N75" s="97" t="str">
        <f t="shared" ref="N75:N105" si="72">+IF(L75=1,"20%",IF(L75=2,"40%",IF(L75=3,"60%",IF(L75=4,"80%",IF(L75=5,"100%")))))</f>
        <v>60%</v>
      </c>
      <c r="O75" s="120" t="s">
        <v>235</v>
      </c>
      <c r="P75" s="120" t="s">
        <v>238</v>
      </c>
      <c r="Q75" s="111">
        <v>3</v>
      </c>
      <c r="R75" s="123" t="s">
        <v>29</v>
      </c>
      <c r="S75" s="97" t="str">
        <f t="shared" si="59"/>
        <v>60%</v>
      </c>
      <c r="T75" s="125">
        <f t="shared" si="60"/>
        <v>0.36</v>
      </c>
      <c r="U75" s="98" t="str">
        <f t="shared" si="64"/>
        <v>MODERADO</v>
      </c>
      <c r="V75" s="92" t="s">
        <v>794</v>
      </c>
      <c r="W75" s="111">
        <v>3</v>
      </c>
      <c r="X75" s="100" t="str">
        <f t="shared" si="65"/>
        <v>CORRECTIVO</v>
      </c>
      <c r="Y75" s="97" t="str">
        <f t="shared" si="66"/>
        <v>10%</v>
      </c>
      <c r="Z75" s="111">
        <v>2</v>
      </c>
      <c r="AA75" s="100" t="str">
        <f t="shared" si="67"/>
        <v>MANUAL</v>
      </c>
      <c r="AB75" s="97" t="str">
        <f t="shared" si="68"/>
        <v>15%</v>
      </c>
      <c r="AC75" s="162" t="s">
        <v>185</v>
      </c>
      <c r="AD75" s="173" t="s">
        <v>104</v>
      </c>
      <c r="AE75" s="173" t="s">
        <v>110</v>
      </c>
      <c r="AF75" s="173" t="s">
        <v>115</v>
      </c>
      <c r="AG75" s="104">
        <f t="shared" si="69"/>
        <v>0.25</v>
      </c>
      <c r="AH75" s="105">
        <f t="shared" si="70"/>
        <v>0.09</v>
      </c>
      <c r="AI75" s="98" t="str">
        <f t="shared" si="14"/>
        <v>BAJO</v>
      </c>
      <c r="AJ75" s="107" t="str">
        <f t="shared" si="15"/>
        <v>ACEPTAR</v>
      </c>
      <c r="AK75" s="163"/>
      <c r="AL75" s="163"/>
      <c r="AM75" s="163"/>
      <c r="AN75" s="163"/>
      <c r="AO75" s="163"/>
      <c r="AP75" s="163"/>
      <c r="AQ75" s="163"/>
      <c r="AR75" s="164"/>
      <c r="AS75" s="132"/>
    </row>
    <row r="76" spans="1:45" ht="90" customHeight="1" x14ac:dyDescent="0.2">
      <c r="A76" s="149"/>
      <c r="B76" s="441">
        <v>66</v>
      </c>
      <c r="C76" s="207" t="s">
        <v>790</v>
      </c>
      <c r="D76" s="112" t="s">
        <v>159</v>
      </c>
      <c r="E76" s="453" t="s">
        <v>314</v>
      </c>
      <c r="F76" s="94" t="s">
        <v>795</v>
      </c>
      <c r="G76" s="84" t="s">
        <v>137</v>
      </c>
      <c r="H76" s="112" t="s">
        <v>792</v>
      </c>
      <c r="I76" s="82" t="s">
        <v>335</v>
      </c>
      <c r="J76" s="276" t="s">
        <v>796</v>
      </c>
      <c r="K76" s="270" t="s">
        <v>208</v>
      </c>
      <c r="L76" s="111">
        <v>3</v>
      </c>
      <c r="M76" s="118" t="str">
        <f t="shared" si="71"/>
        <v>La actividad que conlleva el riesgo se ejecuta de 24 a 500 veces por año</v>
      </c>
      <c r="N76" s="97" t="str">
        <f t="shared" si="72"/>
        <v>60%</v>
      </c>
      <c r="O76" s="120" t="s">
        <v>232</v>
      </c>
      <c r="P76" s="199" t="s">
        <v>238</v>
      </c>
      <c r="Q76" s="111">
        <v>4</v>
      </c>
      <c r="R76" s="123" t="s">
        <v>29</v>
      </c>
      <c r="S76" s="97" t="str">
        <f t="shared" si="59"/>
        <v>80%</v>
      </c>
      <c r="T76" s="125">
        <f t="shared" si="60"/>
        <v>0.48</v>
      </c>
      <c r="U76" s="98" t="str">
        <f t="shared" si="64"/>
        <v>ALTO</v>
      </c>
      <c r="V76" s="94" t="s">
        <v>797</v>
      </c>
      <c r="W76" s="111">
        <v>3</v>
      </c>
      <c r="X76" s="100" t="str">
        <f t="shared" si="65"/>
        <v>CORRECTIVO</v>
      </c>
      <c r="Y76" s="97" t="str">
        <f t="shared" si="66"/>
        <v>10%</v>
      </c>
      <c r="Z76" s="111">
        <v>2</v>
      </c>
      <c r="AA76" s="100" t="str">
        <f t="shared" si="67"/>
        <v>MANUAL</v>
      </c>
      <c r="AB76" s="97" t="str">
        <f t="shared" si="68"/>
        <v>15%</v>
      </c>
      <c r="AC76" s="162" t="s">
        <v>185</v>
      </c>
      <c r="AD76" s="173" t="s">
        <v>104</v>
      </c>
      <c r="AE76" s="173" t="s">
        <v>110</v>
      </c>
      <c r="AF76" s="173" t="s">
        <v>115</v>
      </c>
      <c r="AG76" s="104">
        <f t="shared" si="69"/>
        <v>0.25</v>
      </c>
      <c r="AH76" s="105">
        <f t="shared" si="70"/>
        <v>0.12</v>
      </c>
      <c r="AI76" s="98" t="str">
        <f t="shared" ref="AI76:AI138" si="73">+IF(AH76&gt;=0.6,"EXTREMO",IF(AH76&gt;=0.4,"ALTO",IF(AH76&gt;=0.2,"MODERADO",IF(AH76&gt;=0.01,"BAJO",IF(AH76=0,"ESTABLEZCA CONTROL Y EVALUELO")))))</f>
        <v>BAJO</v>
      </c>
      <c r="AJ76" s="107" t="str">
        <f t="shared" ref="AJ76:AJ138" si="74">+IF(AH76&gt;=0.3,"REDUCIR",IF(AH76&gt;=0.01,"ACEPTAR",IF(AH76=0,"ESTABLEZCA CONTROL Y EVALUELO")))</f>
        <v>ACEPTAR</v>
      </c>
      <c r="AK76" s="163"/>
      <c r="AL76" s="163"/>
      <c r="AM76" s="163"/>
      <c r="AN76" s="163"/>
      <c r="AO76" s="163"/>
      <c r="AP76" s="163"/>
      <c r="AQ76" s="163"/>
      <c r="AR76" s="164"/>
      <c r="AS76" s="132"/>
    </row>
    <row r="77" spans="1:45" ht="72" x14ac:dyDescent="0.2">
      <c r="A77" s="149"/>
      <c r="B77" s="441">
        <v>67</v>
      </c>
      <c r="C77" s="207" t="s">
        <v>790</v>
      </c>
      <c r="D77" s="112" t="s">
        <v>159</v>
      </c>
      <c r="E77" s="453" t="s">
        <v>315</v>
      </c>
      <c r="F77" s="94" t="s">
        <v>798</v>
      </c>
      <c r="G77" s="84" t="s">
        <v>137</v>
      </c>
      <c r="H77" s="112" t="s">
        <v>799</v>
      </c>
      <c r="I77" s="83" t="s">
        <v>336</v>
      </c>
      <c r="J77" s="277" t="s">
        <v>800</v>
      </c>
      <c r="K77" s="482" t="s">
        <v>209</v>
      </c>
      <c r="L77" s="111">
        <v>3</v>
      </c>
      <c r="M77" s="118" t="str">
        <f t="shared" si="71"/>
        <v>La actividad que conlleva el riesgo se ejecuta de 24 a 500 veces por año</v>
      </c>
      <c r="N77" s="97" t="str">
        <f t="shared" si="72"/>
        <v>60%</v>
      </c>
      <c r="O77" s="120" t="s">
        <v>234</v>
      </c>
      <c r="P77" s="199" t="s">
        <v>239</v>
      </c>
      <c r="Q77" s="111">
        <v>3</v>
      </c>
      <c r="R77" s="123" t="s">
        <v>30</v>
      </c>
      <c r="S77" s="97" t="str">
        <f t="shared" si="59"/>
        <v>60%</v>
      </c>
      <c r="T77" s="125">
        <f t="shared" si="60"/>
        <v>0.36</v>
      </c>
      <c r="U77" s="98" t="str">
        <f t="shared" si="64"/>
        <v>MODERADO</v>
      </c>
      <c r="V77" s="102" t="s">
        <v>806</v>
      </c>
      <c r="W77" s="111">
        <v>3</v>
      </c>
      <c r="X77" s="100" t="str">
        <f t="shared" si="65"/>
        <v>CORRECTIVO</v>
      </c>
      <c r="Y77" s="97" t="str">
        <f t="shared" si="66"/>
        <v>10%</v>
      </c>
      <c r="Z77" s="111">
        <v>2</v>
      </c>
      <c r="AA77" s="100" t="str">
        <f t="shared" si="67"/>
        <v>MANUAL</v>
      </c>
      <c r="AB77" s="97" t="str">
        <f t="shared" si="68"/>
        <v>15%</v>
      </c>
      <c r="AC77" s="162" t="s">
        <v>185</v>
      </c>
      <c r="AD77" s="173" t="s">
        <v>104</v>
      </c>
      <c r="AE77" s="173" t="s">
        <v>110</v>
      </c>
      <c r="AF77" s="173" t="s">
        <v>115</v>
      </c>
      <c r="AG77" s="104">
        <f t="shared" si="69"/>
        <v>0.25</v>
      </c>
      <c r="AH77" s="105">
        <f t="shared" si="70"/>
        <v>0.09</v>
      </c>
      <c r="AI77" s="98" t="str">
        <f t="shared" si="73"/>
        <v>BAJO</v>
      </c>
      <c r="AJ77" s="107" t="str">
        <f t="shared" si="74"/>
        <v>ACEPTAR</v>
      </c>
      <c r="AK77" s="163"/>
      <c r="AL77" s="163"/>
      <c r="AM77" s="163"/>
      <c r="AN77" s="163"/>
      <c r="AO77" s="163"/>
      <c r="AP77" s="163"/>
      <c r="AQ77" s="163"/>
      <c r="AR77" s="164"/>
      <c r="AS77" s="132"/>
    </row>
    <row r="78" spans="1:45" ht="84" x14ac:dyDescent="0.2">
      <c r="A78" s="149"/>
      <c r="B78" s="441">
        <v>68</v>
      </c>
      <c r="C78" s="207" t="s">
        <v>790</v>
      </c>
      <c r="D78" s="112" t="s">
        <v>159</v>
      </c>
      <c r="E78" s="453" t="s">
        <v>316</v>
      </c>
      <c r="F78" s="92" t="s">
        <v>801</v>
      </c>
      <c r="G78" s="84" t="s">
        <v>137</v>
      </c>
      <c r="H78" s="112"/>
      <c r="I78" s="83" t="s">
        <v>337</v>
      </c>
      <c r="J78" s="277" t="s">
        <v>804</v>
      </c>
      <c r="K78" s="270"/>
      <c r="L78" s="111">
        <v>1</v>
      </c>
      <c r="M78" s="118" t="str">
        <f t="shared" si="71"/>
        <v>La actividad que conlleva el riesgo se ejecuta como máximos 2 veces por año</v>
      </c>
      <c r="N78" s="97" t="str">
        <f t="shared" si="72"/>
        <v>20%</v>
      </c>
      <c r="O78" s="120" t="s">
        <v>235</v>
      </c>
      <c r="P78" s="199" t="s">
        <v>238</v>
      </c>
      <c r="Q78" s="111">
        <v>3</v>
      </c>
      <c r="R78" s="123" t="s">
        <v>29</v>
      </c>
      <c r="S78" s="97" t="str">
        <f t="shared" si="59"/>
        <v>60%</v>
      </c>
      <c r="T78" s="125">
        <f t="shared" si="60"/>
        <v>0.12</v>
      </c>
      <c r="U78" s="98" t="str">
        <f t="shared" si="64"/>
        <v>BAJO</v>
      </c>
      <c r="V78" s="101" t="s">
        <v>807</v>
      </c>
      <c r="W78" s="111">
        <v>3</v>
      </c>
      <c r="X78" s="100" t="str">
        <f t="shared" si="65"/>
        <v>CORRECTIVO</v>
      </c>
      <c r="Y78" s="97" t="str">
        <f t="shared" si="66"/>
        <v>10%</v>
      </c>
      <c r="Z78" s="111">
        <v>2</v>
      </c>
      <c r="AA78" s="100" t="str">
        <f t="shared" si="67"/>
        <v>MANUAL</v>
      </c>
      <c r="AB78" s="97" t="str">
        <f t="shared" si="68"/>
        <v>15%</v>
      </c>
      <c r="AC78" s="162" t="s">
        <v>185</v>
      </c>
      <c r="AD78" s="173" t="s">
        <v>104</v>
      </c>
      <c r="AE78" s="173" t="s">
        <v>110</v>
      </c>
      <c r="AF78" s="173" t="s">
        <v>115</v>
      </c>
      <c r="AG78" s="104">
        <f t="shared" si="69"/>
        <v>0.25</v>
      </c>
      <c r="AH78" s="105">
        <f t="shared" si="70"/>
        <v>0.03</v>
      </c>
      <c r="AI78" s="98" t="str">
        <f t="shared" si="73"/>
        <v>BAJO</v>
      </c>
      <c r="AJ78" s="107" t="str">
        <f t="shared" si="74"/>
        <v>ACEPTAR</v>
      </c>
      <c r="AK78" s="163"/>
      <c r="AL78" s="163"/>
      <c r="AM78" s="163"/>
      <c r="AN78" s="163"/>
      <c r="AO78" s="163"/>
      <c r="AP78" s="163"/>
      <c r="AQ78" s="163"/>
      <c r="AR78" s="164"/>
      <c r="AS78" s="132"/>
    </row>
    <row r="79" spans="1:45" ht="51" x14ac:dyDescent="0.2">
      <c r="A79" s="149"/>
      <c r="B79" s="441">
        <v>69</v>
      </c>
      <c r="C79" s="207" t="s">
        <v>790</v>
      </c>
      <c r="D79" s="112" t="s">
        <v>159</v>
      </c>
      <c r="E79" s="466" t="s">
        <v>802</v>
      </c>
      <c r="F79" s="92" t="s">
        <v>803</v>
      </c>
      <c r="G79" s="84" t="s">
        <v>137</v>
      </c>
      <c r="H79" s="112"/>
      <c r="I79" s="83" t="s">
        <v>338</v>
      </c>
      <c r="J79" s="277" t="s">
        <v>805</v>
      </c>
      <c r="K79" s="270" t="s">
        <v>209</v>
      </c>
      <c r="L79" s="111">
        <v>1</v>
      </c>
      <c r="M79" s="118" t="str">
        <f t="shared" si="71"/>
        <v>La actividad que conlleva el riesgo se ejecuta como máximos 2 veces por año</v>
      </c>
      <c r="N79" s="97" t="str">
        <f t="shared" si="72"/>
        <v>20%</v>
      </c>
      <c r="O79" s="120"/>
      <c r="P79" s="120"/>
      <c r="Q79" s="111">
        <v>3</v>
      </c>
      <c r="R79" s="123"/>
      <c r="S79" s="97" t="str">
        <f t="shared" si="59"/>
        <v>60%</v>
      </c>
      <c r="T79" s="125">
        <f t="shared" si="60"/>
        <v>0.12</v>
      </c>
      <c r="U79" s="98" t="str">
        <f t="shared" si="64"/>
        <v>BAJO</v>
      </c>
      <c r="V79" s="101" t="s">
        <v>358</v>
      </c>
      <c r="W79" s="111">
        <v>3</v>
      </c>
      <c r="X79" s="100" t="str">
        <f t="shared" si="65"/>
        <v>CORRECTIVO</v>
      </c>
      <c r="Y79" s="97" t="str">
        <f t="shared" si="66"/>
        <v>10%</v>
      </c>
      <c r="Z79" s="111">
        <v>2</v>
      </c>
      <c r="AA79" s="100" t="str">
        <f t="shared" si="67"/>
        <v>MANUAL</v>
      </c>
      <c r="AB79" s="97" t="str">
        <f t="shared" si="68"/>
        <v>15%</v>
      </c>
      <c r="AC79" s="162"/>
      <c r="AD79" s="173"/>
      <c r="AE79" s="173"/>
      <c r="AF79" s="173"/>
      <c r="AG79" s="104">
        <f t="shared" si="69"/>
        <v>0.25</v>
      </c>
      <c r="AH79" s="105">
        <f t="shared" si="70"/>
        <v>0.03</v>
      </c>
      <c r="AI79" s="98" t="str">
        <f t="shared" si="73"/>
        <v>BAJO</v>
      </c>
      <c r="AJ79" s="107" t="str">
        <f t="shared" si="74"/>
        <v>ACEPTAR</v>
      </c>
      <c r="AK79" s="163"/>
      <c r="AL79" s="163"/>
      <c r="AM79" s="163"/>
      <c r="AN79" s="163"/>
      <c r="AO79" s="163"/>
      <c r="AP79" s="163"/>
      <c r="AQ79" s="163"/>
      <c r="AR79" s="164"/>
      <c r="AS79" s="132"/>
    </row>
    <row r="80" spans="1:45" ht="51" x14ac:dyDescent="0.2">
      <c r="A80" s="149"/>
      <c r="B80" s="441">
        <v>70</v>
      </c>
      <c r="C80" s="207" t="s">
        <v>151</v>
      </c>
      <c r="D80" s="112" t="s">
        <v>159</v>
      </c>
      <c r="E80" s="466" t="s">
        <v>317</v>
      </c>
      <c r="F80" s="92" t="s">
        <v>325</v>
      </c>
      <c r="G80" s="112"/>
      <c r="H80" s="112"/>
      <c r="I80" s="83" t="s">
        <v>339</v>
      </c>
      <c r="J80" s="277" t="s">
        <v>349</v>
      </c>
      <c r="K80" s="270"/>
      <c r="L80" s="111">
        <v>1</v>
      </c>
      <c r="M80" s="118" t="str">
        <f t="shared" si="71"/>
        <v>La actividad que conlleva el riesgo se ejecuta como máximos 2 veces por año</v>
      </c>
      <c r="N80" s="97" t="str">
        <f t="shared" si="72"/>
        <v>20%</v>
      </c>
      <c r="O80" s="120"/>
      <c r="P80" s="120"/>
      <c r="Q80" s="111">
        <v>3</v>
      </c>
      <c r="R80" s="123"/>
      <c r="S80" s="97" t="str">
        <f t="shared" si="59"/>
        <v>60%</v>
      </c>
      <c r="T80" s="125">
        <f t="shared" si="60"/>
        <v>0.12</v>
      </c>
      <c r="U80" s="98" t="str">
        <f t="shared" si="64"/>
        <v>BAJO</v>
      </c>
      <c r="V80" s="92" t="s">
        <v>359</v>
      </c>
      <c r="W80" s="111">
        <v>1</v>
      </c>
      <c r="X80" s="100" t="str">
        <f t="shared" si="65"/>
        <v>PREVENTIVO</v>
      </c>
      <c r="Y80" s="97" t="str">
        <f t="shared" si="66"/>
        <v>25%</v>
      </c>
      <c r="Z80" s="111">
        <v>2</v>
      </c>
      <c r="AA80" s="100" t="str">
        <f t="shared" si="67"/>
        <v>MANUAL</v>
      </c>
      <c r="AB80" s="97" t="str">
        <f t="shared" si="68"/>
        <v>15%</v>
      </c>
      <c r="AC80" s="162"/>
      <c r="AD80" s="173"/>
      <c r="AE80" s="173"/>
      <c r="AF80" s="173"/>
      <c r="AG80" s="104">
        <f t="shared" si="69"/>
        <v>0.4</v>
      </c>
      <c r="AH80" s="105">
        <f t="shared" si="70"/>
        <v>4.8000000000000001E-2</v>
      </c>
      <c r="AI80" s="98" t="str">
        <f t="shared" si="73"/>
        <v>BAJO</v>
      </c>
      <c r="AJ80" s="107" t="str">
        <f t="shared" si="74"/>
        <v>ACEPTAR</v>
      </c>
      <c r="AK80" s="163"/>
      <c r="AL80" s="163"/>
      <c r="AM80" s="163"/>
      <c r="AN80" s="163"/>
      <c r="AO80" s="163"/>
      <c r="AP80" s="163"/>
      <c r="AQ80" s="163"/>
      <c r="AR80" s="164"/>
      <c r="AS80" s="132"/>
    </row>
    <row r="81" spans="1:45" ht="42.75" x14ac:dyDescent="0.2">
      <c r="A81" s="149"/>
      <c r="B81" s="441">
        <v>71</v>
      </c>
      <c r="C81" s="207" t="s">
        <v>151</v>
      </c>
      <c r="D81" s="112" t="s">
        <v>159</v>
      </c>
      <c r="E81" s="466" t="s">
        <v>318</v>
      </c>
      <c r="F81" s="92" t="s">
        <v>326</v>
      </c>
      <c r="G81" s="112"/>
      <c r="H81" s="112"/>
      <c r="I81" s="83" t="s">
        <v>340</v>
      </c>
      <c r="J81" s="277" t="s">
        <v>350</v>
      </c>
      <c r="K81" s="270"/>
      <c r="L81" s="111">
        <v>1</v>
      </c>
      <c r="M81" s="118" t="str">
        <f t="shared" si="71"/>
        <v>La actividad que conlleva el riesgo se ejecuta como máximos 2 veces por año</v>
      </c>
      <c r="N81" s="97" t="str">
        <f t="shared" si="72"/>
        <v>20%</v>
      </c>
      <c r="O81" s="120"/>
      <c r="P81" s="120"/>
      <c r="Q81" s="111">
        <v>3</v>
      </c>
      <c r="R81" s="123"/>
      <c r="S81" s="97" t="str">
        <f t="shared" ref="S81:S112" si="75">+IF(Q81=1,"20%",IF(Q81=2,"40%",IF(Q81=3,"60%",IF(Q81=4,"80%",IF(Q81=5,"100%")))))</f>
        <v>60%</v>
      </c>
      <c r="T81" s="125">
        <f t="shared" ref="T81:T112" si="76">+N81*S81</f>
        <v>0.12</v>
      </c>
      <c r="U81" s="98" t="str">
        <f t="shared" si="64"/>
        <v>BAJO</v>
      </c>
      <c r="V81" s="92" t="s">
        <v>360</v>
      </c>
      <c r="W81" s="111">
        <v>2</v>
      </c>
      <c r="X81" s="100" t="str">
        <f t="shared" si="65"/>
        <v>DETECTIVO</v>
      </c>
      <c r="Y81" s="97" t="str">
        <f t="shared" si="66"/>
        <v>15%</v>
      </c>
      <c r="Z81" s="111">
        <v>2</v>
      </c>
      <c r="AA81" s="100" t="str">
        <f t="shared" si="67"/>
        <v>MANUAL</v>
      </c>
      <c r="AB81" s="97" t="str">
        <f t="shared" si="68"/>
        <v>15%</v>
      </c>
      <c r="AC81" s="162"/>
      <c r="AD81" s="173"/>
      <c r="AE81" s="173"/>
      <c r="AF81" s="173"/>
      <c r="AG81" s="104">
        <f t="shared" si="69"/>
        <v>0.3</v>
      </c>
      <c r="AH81" s="105">
        <f t="shared" si="70"/>
        <v>3.5999999999999997E-2</v>
      </c>
      <c r="AI81" s="98" t="str">
        <f t="shared" si="73"/>
        <v>BAJO</v>
      </c>
      <c r="AJ81" s="107" t="str">
        <f t="shared" si="74"/>
        <v>ACEPTAR</v>
      </c>
      <c r="AK81" s="163"/>
      <c r="AL81" s="163"/>
      <c r="AM81" s="163"/>
      <c r="AN81" s="163"/>
      <c r="AO81" s="163"/>
      <c r="AP81" s="163"/>
      <c r="AQ81" s="163"/>
      <c r="AR81" s="164"/>
      <c r="AS81" s="132"/>
    </row>
    <row r="82" spans="1:45" ht="63.75" x14ac:dyDescent="0.2">
      <c r="A82" s="149"/>
      <c r="B82" s="441">
        <v>72</v>
      </c>
      <c r="C82" s="207" t="s">
        <v>151</v>
      </c>
      <c r="D82" s="112" t="s">
        <v>159</v>
      </c>
      <c r="E82" s="466" t="s">
        <v>319</v>
      </c>
      <c r="F82" s="92" t="s">
        <v>327</v>
      </c>
      <c r="G82" s="112"/>
      <c r="H82" s="112"/>
      <c r="I82" s="83" t="s">
        <v>341</v>
      </c>
      <c r="J82" s="277" t="s">
        <v>351</v>
      </c>
      <c r="K82" s="270"/>
      <c r="L82" s="111">
        <v>1</v>
      </c>
      <c r="M82" s="118" t="str">
        <f t="shared" si="71"/>
        <v>La actividad que conlleva el riesgo se ejecuta como máximos 2 veces por año</v>
      </c>
      <c r="N82" s="97" t="str">
        <f t="shared" si="72"/>
        <v>20%</v>
      </c>
      <c r="O82" s="120"/>
      <c r="P82" s="120"/>
      <c r="Q82" s="111">
        <v>5</v>
      </c>
      <c r="R82" s="123"/>
      <c r="S82" s="97" t="str">
        <f t="shared" si="75"/>
        <v>100%</v>
      </c>
      <c r="T82" s="125">
        <f t="shared" si="76"/>
        <v>0.2</v>
      </c>
      <c r="U82" s="98" t="str">
        <f t="shared" si="64"/>
        <v>MODERADO</v>
      </c>
      <c r="V82" s="92" t="s">
        <v>361</v>
      </c>
      <c r="W82" s="111">
        <v>2</v>
      </c>
      <c r="X82" s="100" t="str">
        <f t="shared" si="65"/>
        <v>DETECTIVO</v>
      </c>
      <c r="Y82" s="97" t="str">
        <f t="shared" si="66"/>
        <v>15%</v>
      </c>
      <c r="Z82" s="111">
        <v>2</v>
      </c>
      <c r="AA82" s="100" t="str">
        <f t="shared" si="67"/>
        <v>MANUAL</v>
      </c>
      <c r="AB82" s="97" t="str">
        <f t="shared" si="68"/>
        <v>15%</v>
      </c>
      <c r="AC82" s="162"/>
      <c r="AD82" s="173"/>
      <c r="AE82" s="173"/>
      <c r="AF82" s="173"/>
      <c r="AG82" s="104">
        <f t="shared" si="69"/>
        <v>0.3</v>
      </c>
      <c r="AH82" s="105">
        <f t="shared" si="70"/>
        <v>0.06</v>
      </c>
      <c r="AI82" s="98" t="str">
        <f t="shared" si="73"/>
        <v>BAJO</v>
      </c>
      <c r="AJ82" s="107" t="str">
        <f t="shared" si="74"/>
        <v>ACEPTAR</v>
      </c>
      <c r="AK82" s="163"/>
      <c r="AL82" s="163"/>
      <c r="AM82" s="163"/>
      <c r="AN82" s="163"/>
      <c r="AO82" s="163"/>
      <c r="AP82" s="163"/>
      <c r="AQ82" s="163"/>
      <c r="AR82" s="164"/>
      <c r="AS82" s="132"/>
    </row>
    <row r="83" spans="1:45" ht="76.5" x14ac:dyDescent="0.2">
      <c r="A83" s="149"/>
      <c r="B83" s="441">
        <v>73</v>
      </c>
      <c r="C83" s="207" t="s">
        <v>151</v>
      </c>
      <c r="D83" s="112" t="s">
        <v>159</v>
      </c>
      <c r="E83" s="466" t="s">
        <v>320</v>
      </c>
      <c r="F83" s="92" t="s">
        <v>328</v>
      </c>
      <c r="G83" s="112"/>
      <c r="H83" s="112"/>
      <c r="I83" s="83" t="s">
        <v>342</v>
      </c>
      <c r="J83" s="277" t="s">
        <v>352</v>
      </c>
      <c r="K83" s="270"/>
      <c r="L83" s="111">
        <v>1</v>
      </c>
      <c r="M83" s="118" t="str">
        <f t="shared" si="71"/>
        <v>La actividad que conlleva el riesgo se ejecuta como máximos 2 veces por año</v>
      </c>
      <c r="N83" s="97" t="str">
        <f t="shared" si="72"/>
        <v>20%</v>
      </c>
      <c r="O83" s="120"/>
      <c r="P83" s="120"/>
      <c r="Q83" s="111">
        <v>4</v>
      </c>
      <c r="R83" s="123"/>
      <c r="S83" s="97" t="str">
        <f t="shared" si="75"/>
        <v>80%</v>
      </c>
      <c r="T83" s="125">
        <f t="shared" si="76"/>
        <v>0.16000000000000003</v>
      </c>
      <c r="U83" s="98" t="str">
        <f t="shared" si="64"/>
        <v>BAJO</v>
      </c>
      <c r="V83" s="92" t="s">
        <v>362</v>
      </c>
      <c r="W83" s="111">
        <v>2</v>
      </c>
      <c r="X83" s="100" t="str">
        <f t="shared" si="65"/>
        <v>DETECTIVO</v>
      </c>
      <c r="Y83" s="97" t="str">
        <f t="shared" si="66"/>
        <v>15%</v>
      </c>
      <c r="Z83" s="111">
        <v>2</v>
      </c>
      <c r="AA83" s="100" t="str">
        <f t="shared" si="67"/>
        <v>MANUAL</v>
      </c>
      <c r="AB83" s="97" t="str">
        <f t="shared" si="68"/>
        <v>15%</v>
      </c>
      <c r="AC83" s="162"/>
      <c r="AD83" s="173"/>
      <c r="AE83" s="173"/>
      <c r="AF83" s="173"/>
      <c r="AG83" s="104">
        <f t="shared" si="69"/>
        <v>0.3</v>
      </c>
      <c r="AH83" s="105">
        <f t="shared" si="70"/>
        <v>4.8000000000000008E-2</v>
      </c>
      <c r="AI83" s="98" t="str">
        <f t="shared" si="73"/>
        <v>BAJO</v>
      </c>
      <c r="AJ83" s="107" t="str">
        <f t="shared" si="74"/>
        <v>ACEPTAR</v>
      </c>
      <c r="AK83" s="163"/>
      <c r="AL83" s="163"/>
      <c r="AM83" s="163"/>
      <c r="AN83" s="163"/>
      <c r="AO83" s="163"/>
      <c r="AP83" s="163"/>
      <c r="AQ83" s="163"/>
      <c r="AR83" s="164"/>
      <c r="AS83" s="132"/>
    </row>
    <row r="84" spans="1:45" ht="76.5" x14ac:dyDescent="0.2">
      <c r="A84" s="149"/>
      <c r="B84" s="441">
        <v>74</v>
      </c>
      <c r="C84" s="207" t="s">
        <v>151</v>
      </c>
      <c r="D84" s="112" t="s">
        <v>159</v>
      </c>
      <c r="E84" s="466" t="s">
        <v>321</v>
      </c>
      <c r="F84" s="92" t="s">
        <v>329</v>
      </c>
      <c r="G84" s="112"/>
      <c r="H84" s="112"/>
      <c r="I84" s="83" t="s">
        <v>343</v>
      </c>
      <c r="J84" s="277" t="s">
        <v>353</v>
      </c>
      <c r="K84" s="270"/>
      <c r="L84" s="111">
        <v>2</v>
      </c>
      <c r="M84" s="118" t="str">
        <f t="shared" si="71"/>
        <v>La actividad que conlleva el riesgo se ejecuta de 3 a 24 veces por año</v>
      </c>
      <c r="N84" s="97" t="str">
        <f t="shared" si="72"/>
        <v>40%</v>
      </c>
      <c r="O84" s="120"/>
      <c r="P84" s="120"/>
      <c r="Q84" s="111">
        <v>3</v>
      </c>
      <c r="R84" s="123"/>
      <c r="S84" s="97" t="str">
        <f t="shared" si="75"/>
        <v>60%</v>
      </c>
      <c r="T84" s="125">
        <f t="shared" si="76"/>
        <v>0.24</v>
      </c>
      <c r="U84" s="98" t="str">
        <f t="shared" si="64"/>
        <v>MODERADO</v>
      </c>
      <c r="V84" s="92" t="s">
        <v>363</v>
      </c>
      <c r="W84" s="111">
        <v>3</v>
      </c>
      <c r="X84" s="100" t="str">
        <f t="shared" si="65"/>
        <v>CORRECTIVO</v>
      </c>
      <c r="Y84" s="97" t="str">
        <f t="shared" si="66"/>
        <v>10%</v>
      </c>
      <c r="Z84" s="111">
        <v>2</v>
      </c>
      <c r="AA84" s="100" t="str">
        <f t="shared" si="67"/>
        <v>MANUAL</v>
      </c>
      <c r="AB84" s="97" t="str">
        <f t="shared" si="68"/>
        <v>15%</v>
      </c>
      <c r="AC84" s="162"/>
      <c r="AD84" s="173"/>
      <c r="AE84" s="173"/>
      <c r="AF84" s="173"/>
      <c r="AG84" s="104">
        <f t="shared" si="69"/>
        <v>0.25</v>
      </c>
      <c r="AH84" s="105">
        <f t="shared" si="70"/>
        <v>0.06</v>
      </c>
      <c r="AI84" s="98" t="str">
        <f t="shared" si="73"/>
        <v>BAJO</v>
      </c>
      <c r="AJ84" s="107" t="str">
        <f t="shared" si="74"/>
        <v>ACEPTAR</v>
      </c>
      <c r="AK84" s="163"/>
      <c r="AL84" s="163"/>
      <c r="AM84" s="163"/>
      <c r="AN84" s="163"/>
      <c r="AO84" s="163"/>
      <c r="AP84" s="163"/>
      <c r="AQ84" s="163"/>
      <c r="AR84" s="164"/>
      <c r="AS84" s="132"/>
    </row>
    <row r="85" spans="1:45" ht="89.25" x14ac:dyDescent="0.2">
      <c r="A85" s="149"/>
      <c r="B85" s="441">
        <v>75</v>
      </c>
      <c r="C85" s="207" t="s">
        <v>151</v>
      </c>
      <c r="D85" s="112" t="s">
        <v>159</v>
      </c>
      <c r="E85" s="466" t="s">
        <v>322</v>
      </c>
      <c r="F85" s="92" t="s">
        <v>330</v>
      </c>
      <c r="G85" s="112"/>
      <c r="H85" s="112"/>
      <c r="I85" s="83" t="s">
        <v>344</v>
      </c>
      <c r="J85" s="277" t="s">
        <v>354</v>
      </c>
      <c r="K85" s="270"/>
      <c r="L85" s="111">
        <v>1</v>
      </c>
      <c r="M85" s="118" t="str">
        <f t="shared" si="71"/>
        <v>La actividad que conlleva el riesgo se ejecuta como máximos 2 veces por año</v>
      </c>
      <c r="N85" s="97" t="str">
        <f t="shared" si="72"/>
        <v>20%</v>
      </c>
      <c r="O85" s="120"/>
      <c r="P85" s="120"/>
      <c r="Q85" s="111">
        <v>3</v>
      </c>
      <c r="R85" s="123"/>
      <c r="S85" s="97" t="str">
        <f t="shared" si="75"/>
        <v>60%</v>
      </c>
      <c r="T85" s="125">
        <f t="shared" si="76"/>
        <v>0.12</v>
      </c>
      <c r="U85" s="98" t="str">
        <f t="shared" si="64"/>
        <v>BAJO</v>
      </c>
      <c r="V85" s="92" t="s">
        <v>364</v>
      </c>
      <c r="W85" s="111">
        <v>2</v>
      </c>
      <c r="X85" s="100" t="str">
        <f t="shared" si="65"/>
        <v>DETECTIVO</v>
      </c>
      <c r="Y85" s="97" t="str">
        <f t="shared" si="66"/>
        <v>15%</v>
      </c>
      <c r="Z85" s="111">
        <v>1</v>
      </c>
      <c r="AA85" s="100" t="str">
        <f t="shared" si="67"/>
        <v>AUTOMATICO</v>
      </c>
      <c r="AB85" s="97" t="str">
        <f t="shared" si="68"/>
        <v>25%</v>
      </c>
      <c r="AC85" s="162"/>
      <c r="AD85" s="173"/>
      <c r="AE85" s="173"/>
      <c r="AF85" s="173"/>
      <c r="AG85" s="104">
        <f t="shared" si="69"/>
        <v>0.4</v>
      </c>
      <c r="AH85" s="105">
        <f t="shared" si="70"/>
        <v>4.8000000000000001E-2</v>
      </c>
      <c r="AI85" s="98" t="str">
        <f t="shared" si="73"/>
        <v>BAJO</v>
      </c>
      <c r="AJ85" s="107" t="str">
        <f t="shared" si="74"/>
        <v>ACEPTAR</v>
      </c>
      <c r="AK85" s="163"/>
      <c r="AL85" s="163"/>
      <c r="AM85" s="163"/>
      <c r="AN85" s="163"/>
      <c r="AO85" s="163"/>
      <c r="AP85" s="163"/>
      <c r="AQ85" s="163"/>
      <c r="AR85" s="164"/>
      <c r="AS85" s="132"/>
    </row>
    <row r="86" spans="1:45" ht="76.5" x14ac:dyDescent="0.2">
      <c r="A86" s="149"/>
      <c r="B86" s="441">
        <v>76</v>
      </c>
      <c r="C86" s="207" t="s">
        <v>151</v>
      </c>
      <c r="D86" s="112" t="s">
        <v>159</v>
      </c>
      <c r="E86" s="466" t="s">
        <v>323</v>
      </c>
      <c r="F86" s="92" t="s">
        <v>331</v>
      </c>
      <c r="G86" s="112"/>
      <c r="H86" s="112"/>
      <c r="I86" s="83" t="s">
        <v>345</v>
      </c>
      <c r="J86" s="453" t="s">
        <v>355</v>
      </c>
      <c r="K86" s="270"/>
      <c r="L86" s="111">
        <v>3</v>
      </c>
      <c r="M86" s="118" t="str">
        <f t="shared" si="71"/>
        <v>La actividad que conlleva el riesgo se ejecuta de 24 a 500 veces por año</v>
      </c>
      <c r="N86" s="97" t="str">
        <f t="shared" si="72"/>
        <v>60%</v>
      </c>
      <c r="O86" s="120"/>
      <c r="P86" s="120"/>
      <c r="Q86" s="111">
        <v>2</v>
      </c>
      <c r="R86" s="123"/>
      <c r="S86" s="97" t="str">
        <f t="shared" si="75"/>
        <v>40%</v>
      </c>
      <c r="T86" s="125">
        <f t="shared" si="76"/>
        <v>0.24</v>
      </c>
      <c r="U86" s="98" t="str">
        <f t="shared" si="64"/>
        <v>MODERADO</v>
      </c>
      <c r="V86" s="92" t="s">
        <v>365</v>
      </c>
      <c r="W86" s="111">
        <v>3</v>
      </c>
      <c r="X86" s="100" t="str">
        <f t="shared" si="65"/>
        <v>CORRECTIVO</v>
      </c>
      <c r="Y86" s="97" t="str">
        <f t="shared" si="66"/>
        <v>10%</v>
      </c>
      <c r="Z86" s="111">
        <v>2</v>
      </c>
      <c r="AA86" s="100" t="str">
        <f t="shared" si="67"/>
        <v>MANUAL</v>
      </c>
      <c r="AB86" s="97" t="str">
        <f t="shared" si="68"/>
        <v>15%</v>
      </c>
      <c r="AC86" s="162"/>
      <c r="AD86" s="173"/>
      <c r="AE86" s="173"/>
      <c r="AF86" s="173"/>
      <c r="AG86" s="104">
        <f t="shared" si="69"/>
        <v>0.25</v>
      </c>
      <c r="AH86" s="105">
        <f t="shared" si="70"/>
        <v>0.06</v>
      </c>
      <c r="AI86" s="98" t="str">
        <f t="shared" si="73"/>
        <v>BAJO</v>
      </c>
      <c r="AJ86" s="107" t="str">
        <f t="shared" si="74"/>
        <v>ACEPTAR</v>
      </c>
      <c r="AK86" s="163"/>
      <c r="AL86" s="163"/>
      <c r="AM86" s="163"/>
      <c r="AN86" s="163"/>
      <c r="AO86" s="163"/>
      <c r="AP86" s="163"/>
      <c r="AQ86" s="163"/>
      <c r="AR86" s="164"/>
      <c r="AS86" s="132"/>
    </row>
    <row r="87" spans="1:45" ht="63.75" x14ac:dyDescent="0.2">
      <c r="A87" s="149"/>
      <c r="B87" s="441">
        <v>77</v>
      </c>
      <c r="C87" s="207" t="s">
        <v>151</v>
      </c>
      <c r="D87" s="112" t="s">
        <v>159</v>
      </c>
      <c r="E87" s="466" t="s">
        <v>324</v>
      </c>
      <c r="F87" s="94" t="s">
        <v>332</v>
      </c>
      <c r="G87" s="112"/>
      <c r="H87" s="112"/>
      <c r="I87" s="82" t="s">
        <v>346</v>
      </c>
      <c r="J87" s="453" t="s">
        <v>356</v>
      </c>
      <c r="K87" s="270"/>
      <c r="L87" s="111">
        <v>1</v>
      </c>
      <c r="M87" s="118" t="str">
        <f t="shared" si="71"/>
        <v>La actividad que conlleva el riesgo se ejecuta como máximos 2 veces por año</v>
      </c>
      <c r="N87" s="97" t="str">
        <f t="shared" si="72"/>
        <v>20%</v>
      </c>
      <c r="O87" s="120"/>
      <c r="P87" s="120"/>
      <c r="Q87" s="111">
        <v>2</v>
      </c>
      <c r="R87" s="123"/>
      <c r="S87" s="97" t="str">
        <f t="shared" si="75"/>
        <v>40%</v>
      </c>
      <c r="T87" s="125">
        <f t="shared" si="76"/>
        <v>8.0000000000000016E-2</v>
      </c>
      <c r="U87" s="98" t="str">
        <f t="shared" si="64"/>
        <v>BAJO</v>
      </c>
      <c r="V87" s="94" t="s">
        <v>359</v>
      </c>
      <c r="W87" s="111">
        <v>1</v>
      </c>
      <c r="X87" s="100" t="str">
        <f t="shared" si="65"/>
        <v>PREVENTIVO</v>
      </c>
      <c r="Y87" s="97" t="str">
        <f t="shared" si="66"/>
        <v>25%</v>
      </c>
      <c r="Z87" s="111">
        <v>2</v>
      </c>
      <c r="AA87" s="100" t="str">
        <f t="shared" si="67"/>
        <v>MANUAL</v>
      </c>
      <c r="AB87" s="97" t="str">
        <f t="shared" si="68"/>
        <v>15%</v>
      </c>
      <c r="AC87" s="162"/>
      <c r="AD87" s="173"/>
      <c r="AE87" s="173"/>
      <c r="AF87" s="173"/>
      <c r="AG87" s="104">
        <f t="shared" si="69"/>
        <v>0.4</v>
      </c>
      <c r="AH87" s="105">
        <f t="shared" si="70"/>
        <v>3.2000000000000008E-2</v>
      </c>
      <c r="AI87" s="98" t="str">
        <f t="shared" si="73"/>
        <v>BAJO</v>
      </c>
      <c r="AJ87" s="107" t="str">
        <f t="shared" si="74"/>
        <v>ACEPTAR</v>
      </c>
      <c r="AK87" s="163"/>
      <c r="AL87" s="163"/>
      <c r="AM87" s="163"/>
      <c r="AN87" s="163"/>
      <c r="AO87" s="163"/>
      <c r="AP87" s="163"/>
      <c r="AQ87" s="163"/>
      <c r="AR87" s="164"/>
      <c r="AS87" s="132"/>
    </row>
    <row r="88" spans="1:45" ht="114.75" x14ac:dyDescent="0.2">
      <c r="A88" s="149"/>
      <c r="B88" s="441">
        <v>78</v>
      </c>
      <c r="C88" s="207" t="s">
        <v>151</v>
      </c>
      <c r="D88" s="112" t="s">
        <v>159</v>
      </c>
      <c r="E88" s="466" t="s">
        <v>324</v>
      </c>
      <c r="F88" s="94" t="s">
        <v>333</v>
      </c>
      <c r="G88" s="112"/>
      <c r="H88" s="112"/>
      <c r="I88" s="82" t="s">
        <v>347</v>
      </c>
      <c r="J88" s="453" t="s">
        <v>357</v>
      </c>
      <c r="K88" s="270"/>
      <c r="L88" s="111">
        <v>1</v>
      </c>
      <c r="M88" s="118" t="str">
        <f t="shared" si="71"/>
        <v>La actividad que conlleva el riesgo se ejecuta como máximos 2 veces por año</v>
      </c>
      <c r="N88" s="97" t="str">
        <f t="shared" si="72"/>
        <v>20%</v>
      </c>
      <c r="O88" s="120"/>
      <c r="P88" s="120"/>
      <c r="Q88" s="111">
        <v>3</v>
      </c>
      <c r="R88" s="123"/>
      <c r="S88" s="97" t="str">
        <f t="shared" si="75"/>
        <v>60%</v>
      </c>
      <c r="T88" s="125">
        <f t="shared" si="76"/>
        <v>0.12</v>
      </c>
      <c r="U88" s="98" t="str">
        <f t="shared" si="64"/>
        <v>BAJO</v>
      </c>
      <c r="V88" s="94" t="s">
        <v>366</v>
      </c>
      <c r="W88" s="111">
        <v>3</v>
      </c>
      <c r="X88" s="100" t="str">
        <f t="shared" si="65"/>
        <v>CORRECTIVO</v>
      </c>
      <c r="Y88" s="97" t="str">
        <f t="shared" si="66"/>
        <v>10%</v>
      </c>
      <c r="Z88" s="111">
        <v>2</v>
      </c>
      <c r="AA88" s="100" t="str">
        <f t="shared" si="67"/>
        <v>MANUAL</v>
      </c>
      <c r="AB88" s="97" t="str">
        <f t="shared" si="68"/>
        <v>15%</v>
      </c>
      <c r="AC88" s="162"/>
      <c r="AD88" s="173"/>
      <c r="AE88" s="173"/>
      <c r="AF88" s="173"/>
      <c r="AG88" s="104">
        <f t="shared" si="69"/>
        <v>0.25</v>
      </c>
      <c r="AH88" s="105">
        <f t="shared" si="70"/>
        <v>0.03</v>
      </c>
      <c r="AI88" s="98" t="str">
        <f t="shared" si="73"/>
        <v>BAJO</v>
      </c>
      <c r="AJ88" s="107" t="str">
        <f t="shared" si="74"/>
        <v>ACEPTAR</v>
      </c>
      <c r="AK88" s="163"/>
      <c r="AL88" s="163"/>
      <c r="AM88" s="163"/>
      <c r="AN88" s="163"/>
      <c r="AO88" s="163"/>
      <c r="AP88" s="163"/>
      <c r="AQ88" s="163"/>
      <c r="AR88" s="164"/>
      <c r="AS88" s="132"/>
    </row>
    <row r="89" spans="1:45" ht="120" x14ac:dyDescent="0.2">
      <c r="A89" s="149"/>
      <c r="B89" s="441">
        <v>79</v>
      </c>
      <c r="C89" s="207" t="s">
        <v>151</v>
      </c>
      <c r="D89" s="112" t="s">
        <v>159</v>
      </c>
      <c r="E89" s="466" t="s">
        <v>324</v>
      </c>
      <c r="F89" s="94" t="s">
        <v>333</v>
      </c>
      <c r="G89" s="112"/>
      <c r="H89" s="112"/>
      <c r="I89" s="82" t="s">
        <v>348</v>
      </c>
      <c r="J89" s="453" t="s">
        <v>357</v>
      </c>
      <c r="K89" s="270"/>
      <c r="L89" s="111">
        <v>3</v>
      </c>
      <c r="M89" s="118" t="str">
        <f t="shared" si="71"/>
        <v>La actividad que conlleva el riesgo se ejecuta de 24 a 500 veces por año</v>
      </c>
      <c r="N89" s="97" t="str">
        <f t="shared" si="72"/>
        <v>60%</v>
      </c>
      <c r="O89" s="120"/>
      <c r="P89" s="120"/>
      <c r="Q89" s="111">
        <v>3</v>
      </c>
      <c r="R89" s="123"/>
      <c r="S89" s="97" t="str">
        <f t="shared" si="75"/>
        <v>60%</v>
      </c>
      <c r="T89" s="125">
        <f t="shared" si="76"/>
        <v>0.36</v>
      </c>
      <c r="U89" s="98" t="str">
        <f t="shared" si="64"/>
        <v>MODERADO</v>
      </c>
      <c r="V89" s="95" t="s">
        <v>367</v>
      </c>
      <c r="W89" s="111">
        <v>3</v>
      </c>
      <c r="X89" s="100" t="str">
        <f t="shared" si="65"/>
        <v>CORRECTIVO</v>
      </c>
      <c r="Y89" s="97" t="str">
        <f t="shared" si="66"/>
        <v>10%</v>
      </c>
      <c r="Z89" s="111">
        <v>2</v>
      </c>
      <c r="AA89" s="100" t="str">
        <f t="shared" si="67"/>
        <v>MANUAL</v>
      </c>
      <c r="AB89" s="97" t="str">
        <f t="shared" si="68"/>
        <v>15%</v>
      </c>
      <c r="AC89" s="162"/>
      <c r="AD89" s="173"/>
      <c r="AE89" s="173"/>
      <c r="AF89" s="173"/>
      <c r="AG89" s="104">
        <f t="shared" si="69"/>
        <v>0.25</v>
      </c>
      <c r="AH89" s="105">
        <f t="shared" si="70"/>
        <v>0.09</v>
      </c>
      <c r="AI89" s="98" t="str">
        <f t="shared" si="73"/>
        <v>BAJO</v>
      </c>
      <c r="AJ89" s="107" t="str">
        <f t="shared" si="74"/>
        <v>ACEPTAR</v>
      </c>
      <c r="AK89" s="163"/>
      <c r="AL89" s="163"/>
      <c r="AM89" s="163"/>
      <c r="AN89" s="163"/>
      <c r="AO89" s="163"/>
      <c r="AP89" s="163"/>
      <c r="AQ89" s="163"/>
      <c r="AR89" s="164"/>
      <c r="AS89" s="132"/>
    </row>
    <row r="90" spans="1:45" ht="51" x14ac:dyDescent="0.2">
      <c r="A90" s="149"/>
      <c r="B90" s="441">
        <v>80</v>
      </c>
      <c r="C90" s="207" t="s">
        <v>147</v>
      </c>
      <c r="D90" s="112" t="s">
        <v>157</v>
      </c>
      <c r="E90" s="453" t="s">
        <v>368</v>
      </c>
      <c r="F90" s="91" t="s">
        <v>370</v>
      </c>
      <c r="G90" s="112"/>
      <c r="H90" s="112"/>
      <c r="I90" s="85" t="s">
        <v>372</v>
      </c>
      <c r="J90" s="276" t="s">
        <v>374</v>
      </c>
      <c r="K90" s="270"/>
      <c r="L90" s="111">
        <v>1</v>
      </c>
      <c r="M90" s="118" t="str">
        <f t="shared" si="71"/>
        <v>La actividad que conlleva el riesgo se ejecuta como máximos 2 veces por año</v>
      </c>
      <c r="N90" s="97" t="str">
        <f t="shared" si="72"/>
        <v>20%</v>
      </c>
      <c r="O90" s="120"/>
      <c r="P90" s="120"/>
      <c r="Q90" s="111">
        <v>1</v>
      </c>
      <c r="R90" s="123"/>
      <c r="S90" s="97" t="str">
        <f t="shared" si="75"/>
        <v>20%</v>
      </c>
      <c r="T90" s="125">
        <f t="shared" si="76"/>
        <v>4.0000000000000008E-2</v>
      </c>
      <c r="U90" s="98" t="str">
        <f t="shared" si="64"/>
        <v>BAJO</v>
      </c>
      <c r="V90" s="92" t="s">
        <v>376</v>
      </c>
      <c r="W90" s="111">
        <v>3</v>
      </c>
      <c r="X90" s="100" t="str">
        <f t="shared" si="65"/>
        <v>CORRECTIVO</v>
      </c>
      <c r="Y90" s="97" t="str">
        <f t="shared" si="66"/>
        <v>10%</v>
      </c>
      <c r="Z90" s="111">
        <v>2</v>
      </c>
      <c r="AA90" s="100" t="str">
        <f t="shared" si="67"/>
        <v>MANUAL</v>
      </c>
      <c r="AB90" s="97" t="str">
        <f t="shared" si="68"/>
        <v>15%</v>
      </c>
      <c r="AC90" s="162"/>
      <c r="AD90" s="173"/>
      <c r="AE90" s="173"/>
      <c r="AF90" s="173"/>
      <c r="AG90" s="104">
        <f t="shared" si="69"/>
        <v>0.25</v>
      </c>
      <c r="AH90" s="105">
        <f t="shared" si="70"/>
        <v>1.0000000000000002E-2</v>
      </c>
      <c r="AI90" s="98" t="str">
        <f t="shared" si="73"/>
        <v>BAJO</v>
      </c>
      <c r="AJ90" s="107" t="str">
        <f t="shared" si="74"/>
        <v>ACEPTAR</v>
      </c>
      <c r="AK90" s="163"/>
      <c r="AL90" s="163"/>
      <c r="AM90" s="163"/>
      <c r="AN90" s="163"/>
      <c r="AO90" s="163"/>
      <c r="AP90" s="163"/>
      <c r="AQ90" s="163"/>
      <c r="AR90" s="164"/>
      <c r="AS90" s="132"/>
    </row>
    <row r="91" spans="1:45" ht="63.75" x14ac:dyDescent="0.2">
      <c r="A91" s="149"/>
      <c r="B91" s="441">
        <v>81</v>
      </c>
      <c r="C91" s="207" t="s">
        <v>147</v>
      </c>
      <c r="D91" s="112" t="s">
        <v>157</v>
      </c>
      <c r="E91" s="453" t="s">
        <v>369</v>
      </c>
      <c r="F91" s="91" t="s">
        <v>371</v>
      </c>
      <c r="G91" s="112"/>
      <c r="H91" s="112"/>
      <c r="I91" s="85" t="s">
        <v>373</v>
      </c>
      <c r="J91" s="276" t="s">
        <v>375</v>
      </c>
      <c r="K91" s="270"/>
      <c r="L91" s="111">
        <v>1</v>
      </c>
      <c r="M91" s="118" t="str">
        <f t="shared" si="71"/>
        <v>La actividad que conlleva el riesgo se ejecuta como máximos 2 veces por año</v>
      </c>
      <c r="N91" s="97" t="str">
        <f t="shared" si="72"/>
        <v>20%</v>
      </c>
      <c r="O91" s="120"/>
      <c r="P91" s="120"/>
      <c r="Q91" s="111">
        <v>1</v>
      </c>
      <c r="R91" s="123"/>
      <c r="S91" s="97" t="str">
        <f t="shared" si="75"/>
        <v>20%</v>
      </c>
      <c r="T91" s="125">
        <f t="shared" si="76"/>
        <v>4.0000000000000008E-2</v>
      </c>
      <c r="U91" s="98" t="str">
        <f t="shared" si="64"/>
        <v>BAJO</v>
      </c>
      <c r="V91" s="92" t="s">
        <v>377</v>
      </c>
      <c r="W91" s="111">
        <v>3</v>
      </c>
      <c r="X91" s="100" t="str">
        <f t="shared" si="65"/>
        <v>CORRECTIVO</v>
      </c>
      <c r="Y91" s="97" t="str">
        <f t="shared" si="66"/>
        <v>10%</v>
      </c>
      <c r="Z91" s="111">
        <v>2</v>
      </c>
      <c r="AA91" s="100" t="str">
        <f t="shared" si="67"/>
        <v>MANUAL</v>
      </c>
      <c r="AB91" s="97" t="str">
        <f t="shared" si="68"/>
        <v>15%</v>
      </c>
      <c r="AC91" s="162"/>
      <c r="AD91" s="173"/>
      <c r="AE91" s="173"/>
      <c r="AF91" s="173"/>
      <c r="AG91" s="104">
        <f t="shared" si="69"/>
        <v>0.25</v>
      </c>
      <c r="AH91" s="105">
        <f t="shared" si="70"/>
        <v>1.0000000000000002E-2</v>
      </c>
      <c r="AI91" s="98" t="str">
        <f t="shared" si="73"/>
        <v>BAJO</v>
      </c>
      <c r="AJ91" s="107" t="str">
        <f t="shared" si="74"/>
        <v>ACEPTAR</v>
      </c>
      <c r="AK91" s="163"/>
      <c r="AL91" s="163"/>
      <c r="AM91" s="163"/>
      <c r="AN91" s="163"/>
      <c r="AO91" s="163"/>
      <c r="AP91" s="163"/>
      <c r="AQ91" s="163"/>
      <c r="AR91" s="164"/>
      <c r="AS91" s="132"/>
    </row>
    <row r="92" spans="1:45" s="165" customFormat="1" ht="42.75" x14ac:dyDescent="0.2">
      <c r="A92" s="149"/>
      <c r="B92" s="441">
        <v>82</v>
      </c>
      <c r="C92" s="207" t="s">
        <v>147</v>
      </c>
      <c r="D92" s="112" t="s">
        <v>157</v>
      </c>
      <c r="E92" s="453" t="s">
        <v>378</v>
      </c>
      <c r="F92" s="91" t="s">
        <v>383</v>
      </c>
      <c r="G92" s="112"/>
      <c r="H92" s="112"/>
      <c r="I92" s="85" t="s">
        <v>390</v>
      </c>
      <c r="J92" s="276" t="s">
        <v>394</v>
      </c>
      <c r="K92" s="270"/>
      <c r="L92" s="111">
        <v>5</v>
      </c>
      <c r="M92" s="118" t="str">
        <f t="shared" si="71"/>
        <v>La actividad que conlleva el riesgo se ejecuta más de 5000 veces por año</v>
      </c>
      <c r="N92" s="97" t="str">
        <f t="shared" si="72"/>
        <v>100%</v>
      </c>
      <c r="O92" s="120"/>
      <c r="P92" s="120"/>
      <c r="Q92" s="111">
        <v>2</v>
      </c>
      <c r="R92" s="123"/>
      <c r="S92" s="97" t="str">
        <f t="shared" si="75"/>
        <v>40%</v>
      </c>
      <c r="T92" s="125">
        <f t="shared" si="76"/>
        <v>0.4</v>
      </c>
      <c r="U92" s="98" t="str">
        <f t="shared" si="64"/>
        <v>ALTO</v>
      </c>
      <c r="V92" s="92" t="s">
        <v>408</v>
      </c>
      <c r="W92" s="111">
        <v>2</v>
      </c>
      <c r="X92" s="100" t="str">
        <f t="shared" si="65"/>
        <v>DETECTIVO</v>
      </c>
      <c r="Y92" s="97" t="str">
        <f t="shared" si="66"/>
        <v>15%</v>
      </c>
      <c r="Z92" s="111">
        <v>2</v>
      </c>
      <c r="AA92" s="100" t="str">
        <f t="shared" si="67"/>
        <v>MANUAL</v>
      </c>
      <c r="AB92" s="97" t="str">
        <f t="shared" si="68"/>
        <v>15%</v>
      </c>
      <c r="AC92" s="162"/>
      <c r="AD92" s="173"/>
      <c r="AE92" s="173"/>
      <c r="AF92" s="173"/>
      <c r="AG92" s="104">
        <f t="shared" si="69"/>
        <v>0.3</v>
      </c>
      <c r="AH92" s="105">
        <f t="shared" si="70"/>
        <v>0.12</v>
      </c>
      <c r="AI92" s="98" t="str">
        <f t="shared" si="73"/>
        <v>BAJO</v>
      </c>
      <c r="AJ92" s="107" t="str">
        <f t="shared" si="74"/>
        <v>ACEPTAR</v>
      </c>
      <c r="AK92" s="163"/>
      <c r="AL92" s="163"/>
      <c r="AM92" s="163"/>
      <c r="AN92" s="163"/>
      <c r="AO92" s="163"/>
      <c r="AP92" s="163"/>
      <c r="AQ92" s="163"/>
      <c r="AR92" s="164"/>
      <c r="AS92" s="132"/>
    </row>
    <row r="93" spans="1:45" ht="51" x14ac:dyDescent="0.2">
      <c r="A93" s="149"/>
      <c r="B93" s="441">
        <v>83</v>
      </c>
      <c r="C93" s="207" t="s">
        <v>147</v>
      </c>
      <c r="D93" s="112" t="s">
        <v>157</v>
      </c>
      <c r="E93" s="453" t="s">
        <v>379</v>
      </c>
      <c r="F93" s="91" t="s">
        <v>384</v>
      </c>
      <c r="G93" s="112"/>
      <c r="H93" s="112"/>
      <c r="I93" s="85" t="s">
        <v>391</v>
      </c>
      <c r="J93" s="276" t="s">
        <v>395</v>
      </c>
      <c r="K93" s="270"/>
      <c r="L93" s="111">
        <v>3</v>
      </c>
      <c r="M93" s="118" t="str">
        <f t="shared" si="71"/>
        <v>La actividad que conlleva el riesgo se ejecuta de 24 a 500 veces por año</v>
      </c>
      <c r="N93" s="97" t="str">
        <f t="shared" si="72"/>
        <v>60%</v>
      </c>
      <c r="O93" s="120"/>
      <c r="P93" s="120"/>
      <c r="Q93" s="111">
        <v>3</v>
      </c>
      <c r="R93" s="123"/>
      <c r="S93" s="97" t="str">
        <f t="shared" si="75"/>
        <v>60%</v>
      </c>
      <c r="T93" s="125">
        <f t="shared" si="76"/>
        <v>0.36</v>
      </c>
      <c r="U93" s="98" t="str">
        <f t="shared" si="64"/>
        <v>MODERADO</v>
      </c>
      <c r="V93" s="92" t="s">
        <v>400</v>
      </c>
      <c r="W93" s="111">
        <v>2</v>
      </c>
      <c r="X93" s="100" t="str">
        <f t="shared" si="65"/>
        <v>DETECTIVO</v>
      </c>
      <c r="Y93" s="97" t="str">
        <f t="shared" si="66"/>
        <v>15%</v>
      </c>
      <c r="Z93" s="111"/>
      <c r="AA93" s="100" t="b">
        <f t="shared" si="67"/>
        <v>0</v>
      </c>
      <c r="AB93" s="97" t="b">
        <f t="shared" si="68"/>
        <v>0</v>
      </c>
      <c r="AC93" s="162"/>
      <c r="AD93" s="173"/>
      <c r="AE93" s="173"/>
      <c r="AF93" s="173"/>
      <c r="AG93" s="104">
        <f t="shared" si="69"/>
        <v>0.15</v>
      </c>
      <c r="AH93" s="105">
        <f t="shared" si="70"/>
        <v>5.3999999999999999E-2</v>
      </c>
      <c r="AI93" s="98" t="str">
        <f t="shared" si="73"/>
        <v>BAJO</v>
      </c>
      <c r="AJ93" s="107" t="str">
        <f t="shared" si="74"/>
        <v>ACEPTAR</v>
      </c>
      <c r="AK93" s="163"/>
      <c r="AL93" s="163"/>
      <c r="AM93" s="163"/>
      <c r="AN93" s="163"/>
      <c r="AO93" s="163"/>
      <c r="AP93" s="163"/>
      <c r="AQ93" s="163"/>
      <c r="AR93" s="164"/>
      <c r="AS93" s="132"/>
    </row>
    <row r="94" spans="1:45" ht="63.75" x14ac:dyDescent="0.2">
      <c r="A94" s="149"/>
      <c r="B94" s="441">
        <v>84</v>
      </c>
      <c r="C94" s="207" t="s">
        <v>147</v>
      </c>
      <c r="D94" s="112" t="s">
        <v>157</v>
      </c>
      <c r="E94" s="453" t="s">
        <v>379</v>
      </c>
      <c r="F94" s="91" t="s">
        <v>385</v>
      </c>
      <c r="G94" s="112"/>
      <c r="H94" s="112"/>
      <c r="I94" s="86" t="s">
        <v>392</v>
      </c>
      <c r="J94" s="503" t="s">
        <v>406</v>
      </c>
      <c r="K94" s="270"/>
      <c r="L94" s="111">
        <v>4</v>
      </c>
      <c r="M94" s="118" t="str">
        <f t="shared" si="71"/>
        <v>La actividad que conlleva el riesgo se ejecuta mínimo 500 veces al año y máximo 5000 veces por año</v>
      </c>
      <c r="N94" s="97" t="str">
        <f t="shared" si="72"/>
        <v>80%</v>
      </c>
      <c r="O94" s="120"/>
      <c r="P94" s="120"/>
      <c r="Q94" s="111">
        <v>3</v>
      </c>
      <c r="R94" s="123"/>
      <c r="S94" s="97" t="str">
        <f t="shared" si="75"/>
        <v>60%</v>
      </c>
      <c r="T94" s="125">
        <f t="shared" si="76"/>
        <v>0.48</v>
      </c>
      <c r="U94" s="98" t="str">
        <f t="shared" si="64"/>
        <v>ALTO</v>
      </c>
      <c r="V94" s="92" t="s">
        <v>401</v>
      </c>
      <c r="W94" s="111">
        <v>2</v>
      </c>
      <c r="X94" s="100" t="str">
        <f t="shared" si="65"/>
        <v>DETECTIVO</v>
      </c>
      <c r="Y94" s="97" t="str">
        <f t="shared" si="66"/>
        <v>15%</v>
      </c>
      <c r="Z94" s="111"/>
      <c r="AA94" s="100" t="b">
        <f t="shared" si="67"/>
        <v>0</v>
      </c>
      <c r="AB94" s="97" t="b">
        <f t="shared" si="68"/>
        <v>0</v>
      </c>
      <c r="AC94" s="162"/>
      <c r="AD94" s="173"/>
      <c r="AE94" s="173"/>
      <c r="AF94" s="173"/>
      <c r="AG94" s="104">
        <f t="shared" si="69"/>
        <v>0.15</v>
      </c>
      <c r="AH94" s="105">
        <f t="shared" si="70"/>
        <v>7.1999999999999995E-2</v>
      </c>
      <c r="AI94" s="98" t="str">
        <f t="shared" si="73"/>
        <v>BAJO</v>
      </c>
      <c r="AJ94" s="107" t="str">
        <f t="shared" si="74"/>
        <v>ACEPTAR</v>
      </c>
      <c r="AK94" s="163"/>
      <c r="AL94" s="163"/>
      <c r="AM94" s="163"/>
      <c r="AN94" s="163"/>
      <c r="AO94" s="163"/>
      <c r="AP94" s="163"/>
      <c r="AQ94" s="163"/>
      <c r="AR94" s="164"/>
      <c r="AS94" s="132"/>
    </row>
    <row r="95" spans="1:45" ht="63.75" x14ac:dyDescent="0.2">
      <c r="A95" s="149"/>
      <c r="B95" s="441">
        <v>85</v>
      </c>
      <c r="C95" s="207" t="s">
        <v>147</v>
      </c>
      <c r="D95" s="112" t="s">
        <v>157</v>
      </c>
      <c r="E95" s="453" t="s">
        <v>379</v>
      </c>
      <c r="F95" s="91" t="s">
        <v>385</v>
      </c>
      <c r="G95" s="112"/>
      <c r="H95" s="112"/>
      <c r="I95" s="86" t="s">
        <v>392</v>
      </c>
      <c r="J95" s="503" t="s">
        <v>407</v>
      </c>
      <c r="K95" s="270"/>
      <c r="L95" s="111">
        <v>4</v>
      </c>
      <c r="M95" s="118" t="str">
        <f t="shared" si="71"/>
        <v>La actividad que conlleva el riesgo se ejecuta mínimo 500 veces al año y máximo 5000 veces por año</v>
      </c>
      <c r="N95" s="97" t="str">
        <f t="shared" si="72"/>
        <v>80%</v>
      </c>
      <c r="O95" s="120"/>
      <c r="P95" s="120"/>
      <c r="Q95" s="111">
        <v>3</v>
      </c>
      <c r="R95" s="123"/>
      <c r="S95" s="97" t="str">
        <f t="shared" si="75"/>
        <v>60%</v>
      </c>
      <c r="T95" s="125">
        <f t="shared" si="76"/>
        <v>0.48</v>
      </c>
      <c r="U95" s="98" t="str">
        <f t="shared" ref="U95" si="77">+IF(T95&gt;=0.6,"EXTREMO",IF(T95&gt;=0.4,"ALTO",IF(T95&gt;=0.2,"MODERADO",IF(T95&gt;=0.01,"BAJO",IF(T95=0,"VALORE PROBABILIDAD Y/O IMPACTO ")))))</f>
        <v>ALTO</v>
      </c>
      <c r="V95" s="92" t="s">
        <v>401</v>
      </c>
      <c r="W95" s="111">
        <v>2</v>
      </c>
      <c r="X95" s="100" t="str">
        <f t="shared" ref="X95" si="78">+IF(W95=1,"PREVENTIVO",IF(W95=2,"DETECTIVO",IF(W95=3,"CORRECTIVO")))</f>
        <v>DETECTIVO</v>
      </c>
      <c r="Y95" s="97" t="str">
        <f t="shared" ref="Y95" si="79">+IF(W95=1,"25%",IF(W95=2,"15%",IF(W95=3,"10%")))</f>
        <v>15%</v>
      </c>
      <c r="Z95" s="111"/>
      <c r="AA95" s="100" t="b">
        <f t="shared" ref="AA95" si="80">+IF(Z95=1,"AUTOMATICO",IF(Z95=2,"MANUAL"))</f>
        <v>0</v>
      </c>
      <c r="AB95" s="97" t="b">
        <f t="shared" ref="AB95" si="81">+IF(Z95=1,"25%",IF(Z95=2,"15%"))</f>
        <v>0</v>
      </c>
      <c r="AC95" s="162"/>
      <c r="AD95" s="173"/>
      <c r="AE95" s="173"/>
      <c r="AF95" s="173"/>
      <c r="AG95" s="104">
        <f t="shared" ref="AG95" si="82">+AB95+Y95</f>
        <v>0.15</v>
      </c>
      <c r="AH95" s="105">
        <f t="shared" ref="AH95" si="83">+T95*AG95</f>
        <v>7.1999999999999995E-2</v>
      </c>
      <c r="AI95" s="98" t="str">
        <f t="shared" si="73"/>
        <v>BAJO</v>
      </c>
      <c r="AJ95" s="107" t="str">
        <f t="shared" si="74"/>
        <v>ACEPTAR</v>
      </c>
      <c r="AK95" s="163"/>
      <c r="AL95" s="163"/>
      <c r="AM95" s="163"/>
      <c r="AN95" s="163"/>
      <c r="AO95" s="163"/>
      <c r="AP95" s="163"/>
      <c r="AQ95" s="163"/>
      <c r="AR95" s="164"/>
      <c r="AS95" s="132"/>
    </row>
    <row r="96" spans="1:45" ht="51" x14ac:dyDescent="0.2">
      <c r="A96" s="149"/>
      <c r="B96" s="441">
        <v>86</v>
      </c>
      <c r="C96" s="207" t="s">
        <v>147</v>
      </c>
      <c r="D96" s="112" t="s">
        <v>157</v>
      </c>
      <c r="E96" s="453" t="s">
        <v>379</v>
      </c>
      <c r="F96" s="91" t="s">
        <v>386</v>
      </c>
      <c r="G96" s="112"/>
      <c r="H96" s="112"/>
      <c r="I96" s="85" t="s">
        <v>393</v>
      </c>
      <c r="J96" s="276" t="s">
        <v>396</v>
      </c>
      <c r="K96" s="270"/>
      <c r="L96" s="111">
        <v>3</v>
      </c>
      <c r="M96" s="118" t="str">
        <f t="shared" si="71"/>
        <v>La actividad que conlleva el riesgo se ejecuta de 24 a 500 veces por año</v>
      </c>
      <c r="N96" s="97" t="str">
        <f t="shared" si="72"/>
        <v>60%</v>
      </c>
      <c r="O96" s="120"/>
      <c r="P96" s="120"/>
      <c r="Q96" s="111">
        <v>3</v>
      </c>
      <c r="R96" s="123"/>
      <c r="S96" s="97" t="str">
        <f t="shared" si="75"/>
        <v>60%</v>
      </c>
      <c r="T96" s="125">
        <f t="shared" si="76"/>
        <v>0.36</v>
      </c>
      <c r="U96" s="98" t="str">
        <f t="shared" si="64"/>
        <v>MODERADO</v>
      </c>
      <c r="V96" s="92" t="s">
        <v>402</v>
      </c>
      <c r="W96" s="111">
        <v>2</v>
      </c>
      <c r="X96" s="100" t="str">
        <f t="shared" si="65"/>
        <v>DETECTIVO</v>
      </c>
      <c r="Y96" s="97" t="str">
        <f t="shared" si="66"/>
        <v>15%</v>
      </c>
      <c r="Z96" s="111"/>
      <c r="AA96" s="100" t="b">
        <f t="shared" si="67"/>
        <v>0</v>
      </c>
      <c r="AB96" s="97" t="b">
        <f t="shared" si="68"/>
        <v>0</v>
      </c>
      <c r="AC96" s="162"/>
      <c r="AD96" s="173"/>
      <c r="AE96" s="173"/>
      <c r="AF96" s="173"/>
      <c r="AG96" s="104">
        <f t="shared" si="69"/>
        <v>0.15</v>
      </c>
      <c r="AH96" s="105">
        <f t="shared" si="70"/>
        <v>5.3999999999999999E-2</v>
      </c>
      <c r="AI96" s="98" t="str">
        <f t="shared" si="73"/>
        <v>BAJO</v>
      </c>
      <c r="AJ96" s="107" t="str">
        <f t="shared" si="74"/>
        <v>ACEPTAR</v>
      </c>
      <c r="AK96" s="163"/>
      <c r="AL96" s="163"/>
      <c r="AM96" s="163"/>
      <c r="AN96" s="163"/>
      <c r="AO96" s="163"/>
      <c r="AP96" s="163"/>
      <c r="AQ96" s="163"/>
      <c r="AR96" s="164"/>
      <c r="AS96" s="132"/>
    </row>
    <row r="97" spans="1:45" ht="51" x14ac:dyDescent="0.2">
      <c r="A97" s="149"/>
      <c r="B97" s="441">
        <v>87</v>
      </c>
      <c r="C97" s="207" t="s">
        <v>147</v>
      </c>
      <c r="D97" s="112" t="s">
        <v>157</v>
      </c>
      <c r="E97" s="453" t="s">
        <v>380</v>
      </c>
      <c r="F97" s="91" t="s">
        <v>387</v>
      </c>
      <c r="G97" s="112"/>
      <c r="H97" s="112"/>
      <c r="I97" s="85" t="s">
        <v>409</v>
      </c>
      <c r="J97" s="276" t="s">
        <v>397</v>
      </c>
      <c r="K97" s="270"/>
      <c r="L97" s="111">
        <v>2</v>
      </c>
      <c r="M97" s="118" t="str">
        <f t="shared" si="71"/>
        <v>La actividad que conlleva el riesgo se ejecuta de 3 a 24 veces por año</v>
      </c>
      <c r="N97" s="97" t="str">
        <f t="shared" si="72"/>
        <v>40%</v>
      </c>
      <c r="O97" s="120"/>
      <c r="P97" s="120"/>
      <c r="Q97" s="111">
        <v>1</v>
      </c>
      <c r="R97" s="123"/>
      <c r="S97" s="97" t="str">
        <f t="shared" si="75"/>
        <v>20%</v>
      </c>
      <c r="T97" s="125">
        <f t="shared" si="76"/>
        <v>8.0000000000000016E-2</v>
      </c>
      <c r="U97" s="98" t="str">
        <f t="shared" si="64"/>
        <v>BAJO</v>
      </c>
      <c r="V97" s="92" t="s">
        <v>403</v>
      </c>
      <c r="W97" s="111">
        <v>2</v>
      </c>
      <c r="X97" s="100" t="str">
        <f t="shared" si="65"/>
        <v>DETECTIVO</v>
      </c>
      <c r="Y97" s="97" t="str">
        <f t="shared" si="66"/>
        <v>15%</v>
      </c>
      <c r="Z97" s="111">
        <v>2</v>
      </c>
      <c r="AA97" s="100" t="str">
        <f t="shared" si="67"/>
        <v>MANUAL</v>
      </c>
      <c r="AB97" s="97" t="str">
        <f t="shared" si="68"/>
        <v>15%</v>
      </c>
      <c r="AC97" s="162"/>
      <c r="AD97" s="173"/>
      <c r="AE97" s="173"/>
      <c r="AF97" s="173"/>
      <c r="AG97" s="104">
        <f t="shared" si="69"/>
        <v>0.3</v>
      </c>
      <c r="AH97" s="105">
        <f t="shared" si="70"/>
        <v>2.4000000000000004E-2</v>
      </c>
      <c r="AI97" s="98" t="str">
        <f t="shared" si="73"/>
        <v>BAJO</v>
      </c>
      <c r="AJ97" s="107" t="str">
        <f t="shared" si="74"/>
        <v>ACEPTAR</v>
      </c>
      <c r="AK97" s="163"/>
      <c r="AL97" s="163"/>
      <c r="AM97" s="163"/>
      <c r="AN97" s="163"/>
      <c r="AO97" s="163"/>
      <c r="AP97" s="163"/>
      <c r="AQ97" s="163"/>
      <c r="AR97" s="164"/>
      <c r="AS97" s="132"/>
    </row>
    <row r="98" spans="1:45" ht="51" x14ac:dyDescent="0.2">
      <c r="A98" s="149"/>
      <c r="B98" s="441">
        <v>88</v>
      </c>
      <c r="C98" s="207" t="s">
        <v>147</v>
      </c>
      <c r="D98" s="112" t="s">
        <v>157</v>
      </c>
      <c r="E98" s="453" t="s">
        <v>380</v>
      </c>
      <c r="F98" s="91" t="s">
        <v>387</v>
      </c>
      <c r="G98" s="112"/>
      <c r="H98" s="112"/>
      <c r="I98" s="85" t="s">
        <v>410</v>
      </c>
      <c r="J98" s="276" t="s">
        <v>397</v>
      </c>
      <c r="K98" s="270"/>
      <c r="L98" s="111">
        <v>2</v>
      </c>
      <c r="M98" s="118" t="str">
        <f t="shared" si="71"/>
        <v>La actividad que conlleva el riesgo se ejecuta de 3 a 24 veces por año</v>
      </c>
      <c r="N98" s="97" t="str">
        <f t="shared" si="72"/>
        <v>40%</v>
      </c>
      <c r="O98" s="120"/>
      <c r="P98" s="120"/>
      <c r="Q98" s="111">
        <v>1</v>
      </c>
      <c r="R98" s="123"/>
      <c r="S98" s="97" t="str">
        <f t="shared" si="75"/>
        <v>20%</v>
      </c>
      <c r="T98" s="125">
        <f t="shared" si="76"/>
        <v>8.0000000000000016E-2</v>
      </c>
      <c r="U98" s="98" t="str">
        <f t="shared" ref="U98:U99" si="84">+IF(T98&gt;=0.6,"EXTREMO",IF(T98&gt;=0.4,"ALTO",IF(T98&gt;=0.2,"MODERADO",IF(T98&gt;=0.01,"BAJO",IF(T98=0,"VALORE PROBABILIDAD Y/O IMPACTO ")))))</f>
        <v>BAJO</v>
      </c>
      <c r="V98" s="92" t="s">
        <v>403</v>
      </c>
      <c r="W98" s="111">
        <v>2</v>
      </c>
      <c r="X98" s="100" t="str">
        <f t="shared" ref="X98:X99" si="85">+IF(W98=1,"PREVENTIVO",IF(W98=2,"DETECTIVO",IF(W98=3,"CORRECTIVO")))</f>
        <v>DETECTIVO</v>
      </c>
      <c r="Y98" s="97" t="str">
        <f t="shared" ref="Y98:Y99" si="86">+IF(W98=1,"25%",IF(W98=2,"15%",IF(W98=3,"10%")))</f>
        <v>15%</v>
      </c>
      <c r="Z98" s="111">
        <v>2</v>
      </c>
      <c r="AA98" s="100" t="str">
        <f t="shared" ref="AA98:AA99" si="87">+IF(Z98=1,"AUTOMATICO",IF(Z98=2,"MANUAL"))</f>
        <v>MANUAL</v>
      </c>
      <c r="AB98" s="97" t="str">
        <f t="shared" ref="AB98:AB99" si="88">+IF(Z98=1,"25%",IF(Z98=2,"15%"))</f>
        <v>15%</v>
      </c>
      <c r="AC98" s="162"/>
      <c r="AD98" s="173"/>
      <c r="AE98" s="173"/>
      <c r="AF98" s="173"/>
      <c r="AG98" s="104">
        <f t="shared" ref="AG98:AG99" si="89">+AB98+Y98</f>
        <v>0.3</v>
      </c>
      <c r="AH98" s="105">
        <f t="shared" ref="AH98:AH99" si="90">+T98*AG98</f>
        <v>2.4000000000000004E-2</v>
      </c>
      <c r="AI98" s="98" t="str">
        <f t="shared" si="73"/>
        <v>BAJO</v>
      </c>
      <c r="AJ98" s="107" t="str">
        <f t="shared" si="74"/>
        <v>ACEPTAR</v>
      </c>
      <c r="AK98" s="163"/>
      <c r="AL98" s="163"/>
      <c r="AM98" s="163"/>
      <c r="AN98" s="163"/>
      <c r="AO98" s="163"/>
      <c r="AP98" s="163"/>
      <c r="AQ98" s="163"/>
      <c r="AR98" s="164"/>
      <c r="AS98" s="132"/>
    </row>
    <row r="99" spans="1:45" ht="51" x14ac:dyDescent="0.2">
      <c r="A99" s="149"/>
      <c r="B99" s="441">
        <v>89</v>
      </c>
      <c r="C99" s="207" t="s">
        <v>147</v>
      </c>
      <c r="D99" s="112" t="s">
        <v>157</v>
      </c>
      <c r="E99" s="453" t="s">
        <v>380</v>
      </c>
      <c r="F99" s="91" t="s">
        <v>387</v>
      </c>
      <c r="G99" s="112"/>
      <c r="H99" s="112"/>
      <c r="I99" s="85" t="s">
        <v>411</v>
      </c>
      <c r="J99" s="276" t="s">
        <v>397</v>
      </c>
      <c r="K99" s="270"/>
      <c r="L99" s="111">
        <v>2</v>
      </c>
      <c r="M99" s="118" t="str">
        <f t="shared" si="71"/>
        <v>La actividad que conlleva el riesgo se ejecuta de 3 a 24 veces por año</v>
      </c>
      <c r="N99" s="97" t="str">
        <f t="shared" si="72"/>
        <v>40%</v>
      </c>
      <c r="O99" s="120"/>
      <c r="P99" s="120"/>
      <c r="Q99" s="111">
        <v>1</v>
      </c>
      <c r="R99" s="123"/>
      <c r="S99" s="97" t="str">
        <f t="shared" si="75"/>
        <v>20%</v>
      </c>
      <c r="T99" s="125">
        <f t="shared" si="76"/>
        <v>8.0000000000000016E-2</v>
      </c>
      <c r="U99" s="98" t="str">
        <f t="shared" si="84"/>
        <v>BAJO</v>
      </c>
      <c r="V99" s="92" t="s">
        <v>403</v>
      </c>
      <c r="W99" s="111">
        <v>2</v>
      </c>
      <c r="X99" s="100" t="str">
        <f t="shared" si="85"/>
        <v>DETECTIVO</v>
      </c>
      <c r="Y99" s="97" t="str">
        <f t="shared" si="86"/>
        <v>15%</v>
      </c>
      <c r="Z99" s="111">
        <v>2</v>
      </c>
      <c r="AA99" s="100" t="str">
        <f t="shared" si="87"/>
        <v>MANUAL</v>
      </c>
      <c r="AB99" s="97" t="str">
        <f t="shared" si="88"/>
        <v>15%</v>
      </c>
      <c r="AC99" s="162"/>
      <c r="AD99" s="173"/>
      <c r="AE99" s="173"/>
      <c r="AF99" s="173"/>
      <c r="AG99" s="104">
        <f t="shared" si="89"/>
        <v>0.3</v>
      </c>
      <c r="AH99" s="105">
        <f t="shared" si="90"/>
        <v>2.4000000000000004E-2</v>
      </c>
      <c r="AI99" s="98" t="str">
        <f t="shared" si="73"/>
        <v>BAJO</v>
      </c>
      <c r="AJ99" s="107" t="str">
        <f t="shared" si="74"/>
        <v>ACEPTAR</v>
      </c>
      <c r="AK99" s="163"/>
      <c r="AL99" s="163"/>
      <c r="AM99" s="163"/>
      <c r="AN99" s="163"/>
      <c r="AO99" s="163"/>
      <c r="AP99" s="163"/>
      <c r="AQ99" s="163"/>
      <c r="AR99" s="164"/>
      <c r="AS99" s="132"/>
    </row>
    <row r="100" spans="1:45" ht="127.5" x14ac:dyDescent="0.2">
      <c r="A100" s="149"/>
      <c r="B100" s="441">
        <v>90</v>
      </c>
      <c r="C100" s="207" t="s">
        <v>147</v>
      </c>
      <c r="D100" s="112" t="s">
        <v>157</v>
      </c>
      <c r="E100" s="453" t="s">
        <v>381</v>
      </c>
      <c r="F100" s="91" t="s">
        <v>388</v>
      </c>
      <c r="G100" s="112"/>
      <c r="H100" s="112"/>
      <c r="I100" s="85" t="s">
        <v>412</v>
      </c>
      <c r="J100" s="276" t="s">
        <v>398</v>
      </c>
      <c r="K100" s="270"/>
      <c r="L100" s="111">
        <v>3</v>
      </c>
      <c r="M100" s="118" t="str">
        <f t="shared" si="71"/>
        <v>La actividad que conlleva el riesgo se ejecuta de 24 a 500 veces por año</v>
      </c>
      <c r="N100" s="97" t="str">
        <f t="shared" si="72"/>
        <v>60%</v>
      </c>
      <c r="O100" s="120"/>
      <c r="P100" s="120"/>
      <c r="Q100" s="111">
        <v>3</v>
      </c>
      <c r="R100" s="123"/>
      <c r="S100" s="97" t="str">
        <f t="shared" si="75"/>
        <v>60%</v>
      </c>
      <c r="T100" s="125">
        <f t="shared" si="76"/>
        <v>0.36</v>
      </c>
      <c r="U100" s="98" t="str">
        <f t="shared" si="64"/>
        <v>MODERADO</v>
      </c>
      <c r="V100" s="92" t="s">
        <v>404</v>
      </c>
      <c r="W100" s="111">
        <v>2</v>
      </c>
      <c r="X100" s="100" t="str">
        <f t="shared" si="65"/>
        <v>DETECTIVO</v>
      </c>
      <c r="Y100" s="97" t="str">
        <f t="shared" si="66"/>
        <v>15%</v>
      </c>
      <c r="Z100" s="111">
        <v>2</v>
      </c>
      <c r="AA100" s="100" t="str">
        <f t="shared" si="67"/>
        <v>MANUAL</v>
      </c>
      <c r="AB100" s="97" t="str">
        <f t="shared" si="68"/>
        <v>15%</v>
      </c>
      <c r="AC100" s="162"/>
      <c r="AD100" s="173"/>
      <c r="AE100" s="173"/>
      <c r="AF100" s="173"/>
      <c r="AG100" s="104">
        <f t="shared" si="69"/>
        <v>0.3</v>
      </c>
      <c r="AH100" s="105">
        <f t="shared" si="70"/>
        <v>0.108</v>
      </c>
      <c r="AI100" s="98" t="str">
        <f t="shared" si="73"/>
        <v>BAJO</v>
      </c>
      <c r="AJ100" s="107" t="str">
        <f t="shared" si="74"/>
        <v>ACEPTAR</v>
      </c>
      <c r="AK100" s="163"/>
      <c r="AL100" s="163"/>
      <c r="AM100" s="163"/>
      <c r="AN100" s="163"/>
      <c r="AO100" s="163"/>
      <c r="AP100" s="163"/>
      <c r="AQ100" s="163"/>
      <c r="AR100" s="164"/>
      <c r="AS100" s="132"/>
    </row>
    <row r="101" spans="1:45" ht="127.5" x14ac:dyDescent="0.2">
      <c r="A101" s="149"/>
      <c r="B101" s="441">
        <v>91</v>
      </c>
      <c r="C101" s="207" t="s">
        <v>147</v>
      </c>
      <c r="D101" s="112" t="s">
        <v>157</v>
      </c>
      <c r="E101" s="453" t="s">
        <v>381</v>
      </c>
      <c r="F101" s="91" t="s">
        <v>388</v>
      </c>
      <c r="G101" s="112"/>
      <c r="H101" s="112"/>
      <c r="I101" s="85" t="s">
        <v>413</v>
      </c>
      <c r="J101" s="276" t="s">
        <v>398</v>
      </c>
      <c r="K101" s="270"/>
      <c r="L101" s="111">
        <v>3</v>
      </c>
      <c r="M101" s="118" t="str">
        <f t="shared" si="71"/>
        <v>La actividad que conlleva el riesgo se ejecuta de 24 a 500 veces por año</v>
      </c>
      <c r="N101" s="97" t="str">
        <f t="shared" si="72"/>
        <v>60%</v>
      </c>
      <c r="O101" s="120"/>
      <c r="P101" s="120"/>
      <c r="Q101" s="111">
        <v>3</v>
      </c>
      <c r="R101" s="123"/>
      <c r="S101" s="97" t="str">
        <f t="shared" si="75"/>
        <v>60%</v>
      </c>
      <c r="T101" s="125">
        <f t="shared" si="76"/>
        <v>0.36</v>
      </c>
      <c r="U101" s="98" t="str">
        <f t="shared" ref="U101:U103" si="91">+IF(T101&gt;=0.6,"EXTREMO",IF(T101&gt;=0.4,"ALTO",IF(T101&gt;=0.2,"MODERADO",IF(T101&gt;=0.01,"BAJO",IF(T101=0,"VALORE PROBABILIDAD Y/O IMPACTO ")))))</f>
        <v>MODERADO</v>
      </c>
      <c r="V101" s="92" t="s">
        <v>404</v>
      </c>
      <c r="W101" s="111">
        <v>2</v>
      </c>
      <c r="X101" s="100" t="str">
        <f t="shared" ref="X101:X103" si="92">+IF(W101=1,"PREVENTIVO",IF(W101=2,"DETECTIVO",IF(W101=3,"CORRECTIVO")))</f>
        <v>DETECTIVO</v>
      </c>
      <c r="Y101" s="97" t="str">
        <f t="shared" ref="Y101:Y103" si="93">+IF(W101=1,"25%",IF(W101=2,"15%",IF(W101=3,"10%")))</f>
        <v>15%</v>
      </c>
      <c r="Z101" s="111">
        <v>2</v>
      </c>
      <c r="AA101" s="100" t="str">
        <f t="shared" ref="AA101:AA103" si="94">+IF(Z101=1,"AUTOMATICO",IF(Z101=2,"MANUAL"))</f>
        <v>MANUAL</v>
      </c>
      <c r="AB101" s="97" t="str">
        <f t="shared" ref="AB101:AB103" si="95">+IF(Z101=1,"25%",IF(Z101=2,"15%"))</f>
        <v>15%</v>
      </c>
      <c r="AC101" s="162"/>
      <c r="AD101" s="173"/>
      <c r="AE101" s="173"/>
      <c r="AF101" s="173"/>
      <c r="AG101" s="104">
        <f t="shared" ref="AG101:AG103" si="96">+AB101+Y101</f>
        <v>0.3</v>
      </c>
      <c r="AH101" s="105">
        <f t="shared" ref="AH101:AH103" si="97">+T101*AG101</f>
        <v>0.108</v>
      </c>
      <c r="AI101" s="98" t="str">
        <f t="shared" si="73"/>
        <v>BAJO</v>
      </c>
      <c r="AJ101" s="107" t="str">
        <f t="shared" si="74"/>
        <v>ACEPTAR</v>
      </c>
      <c r="AK101" s="163"/>
      <c r="AL101" s="163"/>
      <c r="AM101" s="163"/>
      <c r="AN101" s="163"/>
      <c r="AO101" s="163"/>
      <c r="AP101" s="163"/>
      <c r="AQ101" s="163"/>
      <c r="AR101" s="164"/>
      <c r="AS101" s="132"/>
    </row>
    <row r="102" spans="1:45" ht="127.5" x14ac:dyDescent="0.2">
      <c r="A102" s="149"/>
      <c r="B102" s="441">
        <v>92</v>
      </c>
      <c r="C102" s="207" t="s">
        <v>147</v>
      </c>
      <c r="D102" s="112" t="s">
        <v>157</v>
      </c>
      <c r="E102" s="453" t="s">
        <v>381</v>
      </c>
      <c r="F102" s="91" t="s">
        <v>388</v>
      </c>
      <c r="G102" s="112"/>
      <c r="H102" s="112"/>
      <c r="I102" s="85" t="s">
        <v>414</v>
      </c>
      <c r="J102" s="276" t="s">
        <v>398</v>
      </c>
      <c r="K102" s="270"/>
      <c r="L102" s="111">
        <v>3</v>
      </c>
      <c r="M102" s="118" t="str">
        <f t="shared" si="71"/>
        <v>La actividad que conlleva el riesgo se ejecuta de 24 a 500 veces por año</v>
      </c>
      <c r="N102" s="97" t="str">
        <f t="shared" si="72"/>
        <v>60%</v>
      </c>
      <c r="O102" s="120"/>
      <c r="P102" s="120"/>
      <c r="Q102" s="111">
        <v>3</v>
      </c>
      <c r="R102" s="123"/>
      <c r="S102" s="97" t="str">
        <f t="shared" si="75"/>
        <v>60%</v>
      </c>
      <c r="T102" s="125">
        <f t="shared" si="76"/>
        <v>0.36</v>
      </c>
      <c r="U102" s="98" t="str">
        <f t="shared" si="91"/>
        <v>MODERADO</v>
      </c>
      <c r="V102" s="92" t="s">
        <v>404</v>
      </c>
      <c r="W102" s="111">
        <v>2</v>
      </c>
      <c r="X102" s="100" t="str">
        <f t="shared" si="92"/>
        <v>DETECTIVO</v>
      </c>
      <c r="Y102" s="97" t="str">
        <f t="shared" si="93"/>
        <v>15%</v>
      </c>
      <c r="Z102" s="111">
        <v>2</v>
      </c>
      <c r="AA102" s="100" t="str">
        <f t="shared" si="94"/>
        <v>MANUAL</v>
      </c>
      <c r="AB102" s="97" t="str">
        <f t="shared" si="95"/>
        <v>15%</v>
      </c>
      <c r="AC102" s="162"/>
      <c r="AD102" s="173"/>
      <c r="AE102" s="173"/>
      <c r="AF102" s="173"/>
      <c r="AG102" s="104">
        <f t="shared" si="96"/>
        <v>0.3</v>
      </c>
      <c r="AH102" s="105">
        <f t="shared" si="97"/>
        <v>0.108</v>
      </c>
      <c r="AI102" s="98" t="str">
        <f t="shared" si="73"/>
        <v>BAJO</v>
      </c>
      <c r="AJ102" s="107" t="str">
        <f t="shared" si="74"/>
        <v>ACEPTAR</v>
      </c>
      <c r="AK102" s="163"/>
      <c r="AL102" s="163"/>
      <c r="AM102" s="163"/>
      <c r="AN102" s="163"/>
      <c r="AO102" s="163"/>
      <c r="AP102" s="163"/>
      <c r="AQ102" s="163"/>
      <c r="AR102" s="164"/>
      <c r="AS102" s="132"/>
    </row>
    <row r="103" spans="1:45" ht="127.5" x14ac:dyDescent="0.2">
      <c r="A103" s="149"/>
      <c r="B103" s="441">
        <v>93</v>
      </c>
      <c r="C103" s="207" t="s">
        <v>147</v>
      </c>
      <c r="D103" s="112" t="s">
        <v>157</v>
      </c>
      <c r="E103" s="453" t="s">
        <v>381</v>
      </c>
      <c r="F103" s="91" t="s">
        <v>388</v>
      </c>
      <c r="G103" s="112"/>
      <c r="H103" s="112"/>
      <c r="I103" s="85" t="s">
        <v>415</v>
      </c>
      <c r="J103" s="276" t="s">
        <v>398</v>
      </c>
      <c r="K103" s="270"/>
      <c r="L103" s="111">
        <v>3</v>
      </c>
      <c r="M103" s="118" t="str">
        <f t="shared" si="71"/>
        <v>La actividad que conlleva el riesgo se ejecuta de 24 a 500 veces por año</v>
      </c>
      <c r="N103" s="97" t="str">
        <f t="shared" si="72"/>
        <v>60%</v>
      </c>
      <c r="O103" s="120"/>
      <c r="P103" s="120"/>
      <c r="Q103" s="111">
        <v>3</v>
      </c>
      <c r="R103" s="123"/>
      <c r="S103" s="97" t="str">
        <f t="shared" si="75"/>
        <v>60%</v>
      </c>
      <c r="T103" s="125">
        <f t="shared" si="76"/>
        <v>0.36</v>
      </c>
      <c r="U103" s="98" t="str">
        <f t="shared" si="91"/>
        <v>MODERADO</v>
      </c>
      <c r="V103" s="92" t="s">
        <v>404</v>
      </c>
      <c r="W103" s="111">
        <v>2</v>
      </c>
      <c r="X103" s="100" t="str">
        <f t="shared" si="92"/>
        <v>DETECTIVO</v>
      </c>
      <c r="Y103" s="97" t="str">
        <f t="shared" si="93"/>
        <v>15%</v>
      </c>
      <c r="Z103" s="111">
        <v>2</v>
      </c>
      <c r="AA103" s="100" t="str">
        <f t="shared" si="94"/>
        <v>MANUAL</v>
      </c>
      <c r="AB103" s="97" t="str">
        <f t="shared" si="95"/>
        <v>15%</v>
      </c>
      <c r="AC103" s="162"/>
      <c r="AD103" s="173"/>
      <c r="AE103" s="173"/>
      <c r="AF103" s="173"/>
      <c r="AG103" s="104">
        <f t="shared" si="96"/>
        <v>0.3</v>
      </c>
      <c r="AH103" s="105">
        <f t="shared" si="97"/>
        <v>0.108</v>
      </c>
      <c r="AI103" s="98" t="str">
        <f t="shared" si="73"/>
        <v>BAJO</v>
      </c>
      <c r="AJ103" s="107" t="str">
        <f t="shared" si="74"/>
        <v>ACEPTAR</v>
      </c>
      <c r="AK103" s="163"/>
      <c r="AL103" s="163"/>
      <c r="AM103" s="163"/>
      <c r="AN103" s="163"/>
      <c r="AO103" s="163"/>
      <c r="AP103" s="163"/>
      <c r="AQ103" s="163"/>
      <c r="AR103" s="164"/>
      <c r="AS103" s="132"/>
    </row>
    <row r="104" spans="1:45" ht="76.5" x14ac:dyDescent="0.2">
      <c r="A104" s="149"/>
      <c r="B104" s="441">
        <v>94</v>
      </c>
      <c r="C104" s="207" t="s">
        <v>147</v>
      </c>
      <c r="D104" s="112" t="s">
        <v>157</v>
      </c>
      <c r="E104" s="453" t="s">
        <v>382</v>
      </c>
      <c r="F104" s="91" t="s">
        <v>389</v>
      </c>
      <c r="G104" s="112"/>
      <c r="H104" s="112"/>
      <c r="I104" s="85" t="s">
        <v>416</v>
      </c>
      <c r="J104" s="276" t="s">
        <v>399</v>
      </c>
      <c r="K104" s="270"/>
      <c r="L104" s="111">
        <v>3</v>
      </c>
      <c r="M104" s="118" t="str">
        <f t="shared" si="71"/>
        <v>La actividad que conlleva el riesgo se ejecuta de 24 a 500 veces por año</v>
      </c>
      <c r="N104" s="97" t="str">
        <f t="shared" si="72"/>
        <v>60%</v>
      </c>
      <c r="O104" s="120"/>
      <c r="P104" s="120"/>
      <c r="Q104" s="111">
        <v>2</v>
      </c>
      <c r="R104" s="123"/>
      <c r="S104" s="97" t="str">
        <f t="shared" si="75"/>
        <v>40%</v>
      </c>
      <c r="T104" s="125">
        <f t="shared" si="76"/>
        <v>0.24</v>
      </c>
      <c r="U104" s="98" t="str">
        <f t="shared" si="64"/>
        <v>MODERADO</v>
      </c>
      <c r="V104" s="92" t="s">
        <v>405</v>
      </c>
      <c r="W104" s="111">
        <v>2</v>
      </c>
      <c r="X104" s="100" t="str">
        <f t="shared" si="65"/>
        <v>DETECTIVO</v>
      </c>
      <c r="Y104" s="97" t="str">
        <f t="shared" si="66"/>
        <v>15%</v>
      </c>
      <c r="Z104" s="111">
        <v>2</v>
      </c>
      <c r="AA104" s="100" t="str">
        <f t="shared" si="67"/>
        <v>MANUAL</v>
      </c>
      <c r="AB104" s="97" t="str">
        <f t="shared" si="68"/>
        <v>15%</v>
      </c>
      <c r="AC104" s="162"/>
      <c r="AD104" s="173"/>
      <c r="AE104" s="173"/>
      <c r="AF104" s="173"/>
      <c r="AG104" s="104">
        <f t="shared" si="69"/>
        <v>0.3</v>
      </c>
      <c r="AH104" s="105">
        <f t="shared" si="70"/>
        <v>7.1999999999999995E-2</v>
      </c>
      <c r="AI104" s="98" t="str">
        <f t="shared" si="73"/>
        <v>BAJO</v>
      </c>
      <c r="AJ104" s="107" t="str">
        <f t="shared" si="74"/>
        <v>ACEPTAR</v>
      </c>
      <c r="AK104" s="163"/>
      <c r="AL104" s="163"/>
      <c r="AM104" s="163"/>
      <c r="AN104" s="163"/>
      <c r="AO104" s="163"/>
      <c r="AP104" s="163"/>
      <c r="AQ104" s="163"/>
      <c r="AR104" s="164"/>
      <c r="AS104" s="132"/>
    </row>
    <row r="105" spans="1:45" ht="76.5" x14ac:dyDescent="0.2">
      <c r="A105" s="149"/>
      <c r="B105" s="441">
        <v>95</v>
      </c>
      <c r="C105" s="207" t="s">
        <v>147</v>
      </c>
      <c r="D105" s="112" t="s">
        <v>157</v>
      </c>
      <c r="E105" s="453" t="s">
        <v>382</v>
      </c>
      <c r="F105" s="91" t="s">
        <v>389</v>
      </c>
      <c r="G105" s="112"/>
      <c r="H105" s="112"/>
      <c r="I105" s="85" t="s">
        <v>417</v>
      </c>
      <c r="J105" s="276" t="s">
        <v>399</v>
      </c>
      <c r="K105" s="270"/>
      <c r="L105" s="111">
        <v>3</v>
      </c>
      <c r="M105" s="118" t="str">
        <f t="shared" si="71"/>
        <v>La actividad que conlleva el riesgo se ejecuta de 24 a 500 veces por año</v>
      </c>
      <c r="N105" s="97" t="str">
        <f t="shared" si="72"/>
        <v>60%</v>
      </c>
      <c r="O105" s="120"/>
      <c r="P105" s="120"/>
      <c r="Q105" s="111">
        <v>2</v>
      </c>
      <c r="R105" s="123"/>
      <c r="S105" s="97" t="str">
        <f t="shared" si="75"/>
        <v>40%</v>
      </c>
      <c r="T105" s="125">
        <f t="shared" si="76"/>
        <v>0.24</v>
      </c>
      <c r="U105" s="98" t="str">
        <f t="shared" ref="U105:U106" si="98">+IF(T105&gt;=0.6,"EXTREMO",IF(T105&gt;=0.4,"ALTO",IF(T105&gt;=0.2,"MODERADO",IF(T105&gt;=0.01,"BAJO",IF(T105=0,"VALORE PROBABILIDAD Y/O IMPACTO ")))))</f>
        <v>MODERADO</v>
      </c>
      <c r="V105" s="92" t="s">
        <v>405</v>
      </c>
      <c r="W105" s="111">
        <v>2</v>
      </c>
      <c r="X105" s="100" t="str">
        <f t="shared" ref="X105:X106" si="99">+IF(W105=1,"PREVENTIVO",IF(W105=2,"DETECTIVO",IF(W105=3,"CORRECTIVO")))</f>
        <v>DETECTIVO</v>
      </c>
      <c r="Y105" s="97" t="str">
        <f t="shared" ref="Y105:Y106" si="100">+IF(W105=1,"25%",IF(W105=2,"15%",IF(W105=3,"10%")))</f>
        <v>15%</v>
      </c>
      <c r="Z105" s="111">
        <v>2</v>
      </c>
      <c r="AA105" s="100" t="str">
        <f t="shared" ref="AA105:AA106" si="101">+IF(Z105=1,"AUTOMATICO",IF(Z105=2,"MANUAL"))</f>
        <v>MANUAL</v>
      </c>
      <c r="AB105" s="97" t="str">
        <f t="shared" ref="AB105:AB106" si="102">+IF(Z105=1,"25%",IF(Z105=2,"15%"))</f>
        <v>15%</v>
      </c>
      <c r="AC105" s="162"/>
      <c r="AD105" s="173"/>
      <c r="AE105" s="173"/>
      <c r="AF105" s="173"/>
      <c r="AG105" s="104">
        <f t="shared" ref="AG105:AG106" si="103">+AB105+Y105</f>
        <v>0.3</v>
      </c>
      <c r="AH105" s="105">
        <f t="shared" ref="AH105:AH106" si="104">+T105*AG105</f>
        <v>7.1999999999999995E-2</v>
      </c>
      <c r="AI105" s="98" t="str">
        <f t="shared" si="73"/>
        <v>BAJO</v>
      </c>
      <c r="AJ105" s="107" t="str">
        <f t="shared" si="74"/>
        <v>ACEPTAR</v>
      </c>
      <c r="AK105" s="163"/>
      <c r="AL105" s="163"/>
      <c r="AM105" s="163"/>
      <c r="AN105" s="163"/>
      <c r="AO105" s="163"/>
      <c r="AP105" s="163"/>
      <c r="AQ105" s="163"/>
      <c r="AR105" s="164"/>
      <c r="AS105" s="132"/>
    </row>
    <row r="106" spans="1:45" ht="76.5" x14ac:dyDescent="0.2">
      <c r="A106" s="149"/>
      <c r="B106" s="441">
        <v>96</v>
      </c>
      <c r="C106" s="207" t="s">
        <v>147</v>
      </c>
      <c r="D106" s="112" t="s">
        <v>157</v>
      </c>
      <c r="E106" s="453" t="s">
        <v>382</v>
      </c>
      <c r="F106" s="91" t="s">
        <v>389</v>
      </c>
      <c r="G106" s="112"/>
      <c r="H106" s="112"/>
      <c r="I106" s="85" t="s">
        <v>418</v>
      </c>
      <c r="J106" s="276" t="s">
        <v>399</v>
      </c>
      <c r="K106" s="270"/>
      <c r="L106" s="111">
        <v>3</v>
      </c>
      <c r="M106" s="118" t="str">
        <f t="shared" ref="M106:M137" si="105">+IF(L106=1,"La actividad que conlleva el riesgo se ejecuta como máximos 2 veces por año",IF(L106=2,"La actividad que conlleva el riesgo se ejecuta de 3 a 24 veces por año",IF(L106=3,"La actividad que conlleva el riesgo se ejecuta de 24 a 500 veces por año",IF(L106=4,"La actividad que conlleva el riesgo se ejecuta mínimo 500 veces al año y máximo 5000 veces por año",IF(L106=5,"La actividad que conlleva el riesgo se ejecuta más de 5000 veces por año")))))</f>
        <v>La actividad que conlleva el riesgo se ejecuta de 24 a 500 veces por año</v>
      </c>
      <c r="N106" s="97" t="str">
        <f t="shared" ref="N106:N137" si="106">+IF(L106=1,"20%",IF(L106=2,"40%",IF(L106=3,"60%",IF(L106=4,"80%",IF(L106=5,"100%")))))</f>
        <v>60%</v>
      </c>
      <c r="O106" s="120"/>
      <c r="P106" s="120"/>
      <c r="Q106" s="111">
        <v>2</v>
      </c>
      <c r="R106" s="123"/>
      <c r="S106" s="97" t="str">
        <f t="shared" si="75"/>
        <v>40%</v>
      </c>
      <c r="T106" s="125">
        <f t="shared" si="76"/>
        <v>0.24</v>
      </c>
      <c r="U106" s="98" t="str">
        <f t="shared" si="98"/>
        <v>MODERADO</v>
      </c>
      <c r="V106" s="92" t="s">
        <v>405</v>
      </c>
      <c r="W106" s="111">
        <v>2</v>
      </c>
      <c r="X106" s="100" t="str">
        <f t="shared" si="99"/>
        <v>DETECTIVO</v>
      </c>
      <c r="Y106" s="97" t="str">
        <f t="shared" si="100"/>
        <v>15%</v>
      </c>
      <c r="Z106" s="111">
        <v>2</v>
      </c>
      <c r="AA106" s="100" t="str">
        <f t="shared" si="101"/>
        <v>MANUAL</v>
      </c>
      <c r="AB106" s="97" t="str">
        <f t="shared" si="102"/>
        <v>15%</v>
      </c>
      <c r="AC106" s="162"/>
      <c r="AD106" s="173"/>
      <c r="AE106" s="173"/>
      <c r="AF106" s="173"/>
      <c r="AG106" s="104">
        <f t="shared" si="103"/>
        <v>0.3</v>
      </c>
      <c r="AH106" s="105">
        <f t="shared" si="104"/>
        <v>7.1999999999999995E-2</v>
      </c>
      <c r="AI106" s="98" t="str">
        <f t="shared" si="73"/>
        <v>BAJO</v>
      </c>
      <c r="AJ106" s="107" t="str">
        <f t="shared" si="74"/>
        <v>ACEPTAR</v>
      </c>
      <c r="AK106" s="163"/>
      <c r="AL106" s="163"/>
      <c r="AM106" s="163"/>
      <c r="AN106" s="163"/>
      <c r="AO106" s="163"/>
      <c r="AP106" s="163"/>
      <c r="AQ106" s="163"/>
      <c r="AR106" s="164"/>
      <c r="AS106" s="132"/>
    </row>
    <row r="107" spans="1:45" s="165" customFormat="1" ht="42.75" x14ac:dyDescent="0.2">
      <c r="A107" s="149"/>
      <c r="B107" s="441">
        <v>97</v>
      </c>
      <c r="C107" s="207" t="s">
        <v>146</v>
      </c>
      <c r="D107" s="112" t="s">
        <v>157</v>
      </c>
      <c r="E107" s="459" t="s">
        <v>419</v>
      </c>
      <c r="F107" s="92" t="s">
        <v>422</v>
      </c>
      <c r="G107" s="112"/>
      <c r="H107" s="112"/>
      <c r="I107" s="114" t="s">
        <v>434</v>
      </c>
      <c r="J107" s="505" t="s">
        <v>435</v>
      </c>
      <c r="K107" s="270"/>
      <c r="L107" s="111">
        <v>3</v>
      </c>
      <c r="M107" s="118" t="str">
        <f t="shared" si="105"/>
        <v>La actividad que conlleva el riesgo se ejecuta de 24 a 500 veces por año</v>
      </c>
      <c r="N107" s="97" t="str">
        <f t="shared" si="106"/>
        <v>60%</v>
      </c>
      <c r="O107" s="120"/>
      <c r="P107" s="120"/>
      <c r="Q107" s="111">
        <v>4</v>
      </c>
      <c r="R107" s="123"/>
      <c r="S107" s="97" t="str">
        <f t="shared" si="75"/>
        <v>80%</v>
      </c>
      <c r="T107" s="125">
        <f t="shared" si="76"/>
        <v>0.48</v>
      </c>
      <c r="U107" s="98" t="str">
        <f t="shared" si="64"/>
        <v>ALTO</v>
      </c>
      <c r="V107" s="92" t="s">
        <v>440</v>
      </c>
      <c r="W107" s="111">
        <v>1</v>
      </c>
      <c r="X107" s="100" t="str">
        <f t="shared" si="65"/>
        <v>PREVENTIVO</v>
      </c>
      <c r="Y107" s="97" t="str">
        <f t="shared" si="66"/>
        <v>25%</v>
      </c>
      <c r="Z107" s="111">
        <v>2</v>
      </c>
      <c r="AA107" s="100" t="str">
        <f t="shared" si="67"/>
        <v>MANUAL</v>
      </c>
      <c r="AB107" s="97" t="str">
        <f t="shared" si="68"/>
        <v>15%</v>
      </c>
      <c r="AC107" s="162"/>
      <c r="AD107" s="173"/>
      <c r="AE107" s="173"/>
      <c r="AF107" s="173"/>
      <c r="AG107" s="104">
        <f t="shared" si="69"/>
        <v>0.4</v>
      </c>
      <c r="AH107" s="105">
        <f t="shared" si="70"/>
        <v>0.192</v>
      </c>
      <c r="AI107" s="98" t="str">
        <f t="shared" si="73"/>
        <v>BAJO</v>
      </c>
      <c r="AJ107" s="107" t="str">
        <f t="shared" si="74"/>
        <v>ACEPTAR</v>
      </c>
      <c r="AK107" s="163"/>
      <c r="AL107" s="163"/>
      <c r="AM107" s="163"/>
      <c r="AN107" s="163"/>
      <c r="AO107" s="163"/>
      <c r="AP107" s="163"/>
      <c r="AQ107" s="163"/>
      <c r="AR107" s="164"/>
      <c r="AS107" s="132"/>
    </row>
    <row r="108" spans="1:45" ht="51" x14ac:dyDescent="0.2">
      <c r="A108" s="149"/>
      <c r="B108" s="441">
        <v>98</v>
      </c>
      <c r="C108" s="207" t="s">
        <v>146</v>
      </c>
      <c r="D108" s="112" t="s">
        <v>157</v>
      </c>
      <c r="E108" s="459" t="s">
        <v>419</v>
      </c>
      <c r="F108" s="91" t="s">
        <v>423</v>
      </c>
      <c r="G108" s="112"/>
      <c r="H108" s="112"/>
      <c r="I108" s="85" t="s">
        <v>433</v>
      </c>
      <c r="J108" s="276" t="s">
        <v>436</v>
      </c>
      <c r="K108" s="270"/>
      <c r="L108" s="111">
        <v>3</v>
      </c>
      <c r="M108" s="118" t="str">
        <f t="shared" si="105"/>
        <v>La actividad que conlleva el riesgo se ejecuta de 24 a 500 veces por año</v>
      </c>
      <c r="N108" s="97" t="str">
        <f t="shared" si="106"/>
        <v>60%</v>
      </c>
      <c r="O108" s="120"/>
      <c r="P108" s="120"/>
      <c r="Q108" s="111">
        <v>4</v>
      </c>
      <c r="R108" s="123"/>
      <c r="S108" s="97" t="str">
        <f t="shared" si="75"/>
        <v>80%</v>
      </c>
      <c r="T108" s="125">
        <f t="shared" si="76"/>
        <v>0.48</v>
      </c>
      <c r="U108" s="98" t="str">
        <f t="shared" si="64"/>
        <v>ALTO</v>
      </c>
      <c r="V108" s="92" t="s">
        <v>441</v>
      </c>
      <c r="W108" s="111">
        <v>2</v>
      </c>
      <c r="X108" s="100" t="str">
        <f t="shared" si="65"/>
        <v>DETECTIVO</v>
      </c>
      <c r="Y108" s="97" t="str">
        <f t="shared" si="66"/>
        <v>15%</v>
      </c>
      <c r="Z108" s="111">
        <v>2</v>
      </c>
      <c r="AA108" s="100" t="str">
        <f t="shared" si="67"/>
        <v>MANUAL</v>
      </c>
      <c r="AB108" s="97" t="str">
        <f t="shared" si="68"/>
        <v>15%</v>
      </c>
      <c r="AC108" s="162"/>
      <c r="AD108" s="173"/>
      <c r="AE108" s="173"/>
      <c r="AF108" s="173"/>
      <c r="AG108" s="104">
        <f t="shared" si="69"/>
        <v>0.3</v>
      </c>
      <c r="AH108" s="105">
        <f t="shared" si="70"/>
        <v>0.14399999999999999</v>
      </c>
      <c r="AI108" s="98" t="str">
        <f t="shared" si="73"/>
        <v>BAJO</v>
      </c>
      <c r="AJ108" s="107" t="str">
        <f t="shared" si="74"/>
        <v>ACEPTAR</v>
      </c>
      <c r="AK108" s="163"/>
      <c r="AL108" s="163"/>
      <c r="AM108" s="163"/>
      <c r="AN108" s="163"/>
      <c r="AO108" s="163"/>
      <c r="AP108" s="163"/>
      <c r="AQ108" s="163"/>
      <c r="AR108" s="164"/>
      <c r="AS108" s="132"/>
    </row>
    <row r="109" spans="1:45" ht="113.25" customHeight="1" x14ac:dyDescent="0.2">
      <c r="A109" s="149"/>
      <c r="B109" s="441">
        <v>99</v>
      </c>
      <c r="C109" s="207" t="s">
        <v>146</v>
      </c>
      <c r="D109" s="112" t="s">
        <v>157</v>
      </c>
      <c r="E109" s="459" t="s">
        <v>419</v>
      </c>
      <c r="F109" s="92" t="s">
        <v>424</v>
      </c>
      <c r="G109" s="112"/>
      <c r="H109" s="112"/>
      <c r="I109" s="85" t="s">
        <v>432</v>
      </c>
      <c r="J109" s="276" t="s">
        <v>437</v>
      </c>
      <c r="K109" s="270"/>
      <c r="L109" s="111">
        <v>3</v>
      </c>
      <c r="M109" s="118" t="str">
        <f t="shared" si="105"/>
        <v>La actividad que conlleva el riesgo se ejecuta de 24 a 500 veces por año</v>
      </c>
      <c r="N109" s="97" t="str">
        <f t="shared" si="106"/>
        <v>60%</v>
      </c>
      <c r="O109" s="120"/>
      <c r="P109" s="120"/>
      <c r="Q109" s="111">
        <v>3</v>
      </c>
      <c r="R109" s="123"/>
      <c r="S109" s="97" t="str">
        <f t="shared" si="75"/>
        <v>60%</v>
      </c>
      <c r="T109" s="125">
        <f t="shared" si="76"/>
        <v>0.36</v>
      </c>
      <c r="U109" s="98" t="str">
        <f t="shared" si="64"/>
        <v>MODERADO</v>
      </c>
      <c r="V109" s="92" t="s">
        <v>442</v>
      </c>
      <c r="W109" s="111">
        <v>2</v>
      </c>
      <c r="X109" s="100" t="str">
        <f t="shared" si="65"/>
        <v>DETECTIVO</v>
      </c>
      <c r="Y109" s="97" t="str">
        <f t="shared" si="66"/>
        <v>15%</v>
      </c>
      <c r="Z109" s="111">
        <v>1</v>
      </c>
      <c r="AA109" s="100" t="str">
        <f t="shared" si="67"/>
        <v>AUTOMATICO</v>
      </c>
      <c r="AB109" s="97" t="str">
        <f t="shared" si="68"/>
        <v>25%</v>
      </c>
      <c r="AC109" s="162"/>
      <c r="AD109" s="173"/>
      <c r="AE109" s="173"/>
      <c r="AF109" s="173"/>
      <c r="AG109" s="104">
        <f t="shared" si="69"/>
        <v>0.4</v>
      </c>
      <c r="AH109" s="105">
        <f t="shared" si="70"/>
        <v>0.14399999999999999</v>
      </c>
      <c r="AI109" s="98" t="str">
        <f t="shared" si="73"/>
        <v>BAJO</v>
      </c>
      <c r="AJ109" s="107" t="str">
        <f t="shared" si="74"/>
        <v>ACEPTAR</v>
      </c>
      <c r="AK109" s="163"/>
      <c r="AL109" s="163"/>
      <c r="AM109" s="163"/>
      <c r="AN109" s="163"/>
      <c r="AO109" s="163"/>
      <c r="AP109" s="163"/>
      <c r="AQ109" s="163"/>
      <c r="AR109" s="164"/>
      <c r="AS109" s="132"/>
    </row>
    <row r="110" spans="1:45" ht="89.25" x14ac:dyDescent="0.2">
      <c r="A110" s="149"/>
      <c r="B110" s="441">
        <v>100</v>
      </c>
      <c r="C110" s="207" t="s">
        <v>146</v>
      </c>
      <c r="D110" s="112" t="s">
        <v>157</v>
      </c>
      <c r="E110" s="459" t="s">
        <v>420</v>
      </c>
      <c r="F110" s="92" t="s">
        <v>422</v>
      </c>
      <c r="G110" s="112"/>
      <c r="H110" s="112"/>
      <c r="I110" s="83" t="s">
        <v>431</v>
      </c>
      <c r="J110" s="277" t="s">
        <v>438</v>
      </c>
      <c r="K110" s="270"/>
      <c r="L110" s="111">
        <v>3</v>
      </c>
      <c r="M110" s="118" t="str">
        <f t="shared" si="105"/>
        <v>La actividad que conlleva el riesgo se ejecuta de 24 a 500 veces por año</v>
      </c>
      <c r="N110" s="97" t="str">
        <f t="shared" si="106"/>
        <v>60%</v>
      </c>
      <c r="O110" s="120"/>
      <c r="P110" s="120"/>
      <c r="Q110" s="111">
        <v>3</v>
      </c>
      <c r="R110" s="123"/>
      <c r="S110" s="97" t="str">
        <f t="shared" si="75"/>
        <v>60%</v>
      </c>
      <c r="T110" s="125">
        <f t="shared" si="76"/>
        <v>0.36</v>
      </c>
      <c r="U110" s="98" t="str">
        <f t="shared" si="64"/>
        <v>MODERADO</v>
      </c>
      <c r="V110" s="92" t="s">
        <v>443</v>
      </c>
      <c r="W110" s="111">
        <v>2</v>
      </c>
      <c r="X110" s="100" t="str">
        <f t="shared" si="65"/>
        <v>DETECTIVO</v>
      </c>
      <c r="Y110" s="97" t="str">
        <f t="shared" si="66"/>
        <v>15%</v>
      </c>
      <c r="Z110" s="111">
        <v>2</v>
      </c>
      <c r="AA110" s="100" t="str">
        <f t="shared" si="67"/>
        <v>MANUAL</v>
      </c>
      <c r="AB110" s="97" t="str">
        <f t="shared" si="68"/>
        <v>15%</v>
      </c>
      <c r="AC110" s="162"/>
      <c r="AD110" s="173"/>
      <c r="AE110" s="173"/>
      <c r="AF110" s="173"/>
      <c r="AG110" s="104">
        <f t="shared" si="69"/>
        <v>0.3</v>
      </c>
      <c r="AH110" s="105">
        <f t="shared" si="70"/>
        <v>0.108</v>
      </c>
      <c r="AI110" s="98" t="str">
        <f t="shared" si="73"/>
        <v>BAJO</v>
      </c>
      <c r="AJ110" s="107" t="str">
        <f t="shared" si="74"/>
        <v>ACEPTAR</v>
      </c>
      <c r="AK110" s="163"/>
      <c r="AL110" s="163"/>
      <c r="AM110" s="163"/>
      <c r="AN110" s="163"/>
      <c r="AO110" s="163"/>
      <c r="AP110" s="163"/>
      <c r="AQ110" s="163"/>
      <c r="AR110" s="164"/>
      <c r="AS110" s="132"/>
    </row>
    <row r="111" spans="1:45" ht="89.25" x14ac:dyDescent="0.2">
      <c r="A111" s="149"/>
      <c r="B111" s="441">
        <v>101</v>
      </c>
      <c r="C111" s="207" t="s">
        <v>146</v>
      </c>
      <c r="D111" s="112" t="s">
        <v>157</v>
      </c>
      <c r="E111" s="459" t="s">
        <v>420</v>
      </c>
      <c r="F111" s="92" t="s">
        <v>425</v>
      </c>
      <c r="G111" s="112"/>
      <c r="H111" s="112"/>
      <c r="I111" s="83" t="s">
        <v>430</v>
      </c>
      <c r="J111" s="276" t="s">
        <v>437</v>
      </c>
      <c r="K111" s="270"/>
      <c r="L111" s="111">
        <v>3</v>
      </c>
      <c r="M111" s="118" t="str">
        <f t="shared" si="105"/>
        <v>La actividad que conlleva el riesgo se ejecuta de 24 a 500 veces por año</v>
      </c>
      <c r="N111" s="97" t="str">
        <f t="shared" si="106"/>
        <v>60%</v>
      </c>
      <c r="O111" s="120"/>
      <c r="P111" s="120"/>
      <c r="Q111" s="111">
        <v>3</v>
      </c>
      <c r="R111" s="123"/>
      <c r="S111" s="97" t="str">
        <f t="shared" si="75"/>
        <v>60%</v>
      </c>
      <c r="T111" s="125">
        <f t="shared" si="76"/>
        <v>0.36</v>
      </c>
      <c r="U111" s="98" t="str">
        <f t="shared" si="64"/>
        <v>MODERADO</v>
      </c>
      <c r="V111" s="92" t="s">
        <v>444</v>
      </c>
      <c r="W111" s="111">
        <v>2</v>
      </c>
      <c r="X111" s="100" t="str">
        <f t="shared" si="65"/>
        <v>DETECTIVO</v>
      </c>
      <c r="Y111" s="97" t="str">
        <f t="shared" si="66"/>
        <v>15%</v>
      </c>
      <c r="Z111" s="111">
        <v>2</v>
      </c>
      <c r="AA111" s="100" t="str">
        <f t="shared" si="67"/>
        <v>MANUAL</v>
      </c>
      <c r="AB111" s="97" t="str">
        <f t="shared" si="68"/>
        <v>15%</v>
      </c>
      <c r="AC111" s="162"/>
      <c r="AD111" s="173"/>
      <c r="AE111" s="173"/>
      <c r="AF111" s="173"/>
      <c r="AG111" s="104">
        <f t="shared" si="69"/>
        <v>0.3</v>
      </c>
      <c r="AH111" s="105">
        <f t="shared" si="70"/>
        <v>0.108</v>
      </c>
      <c r="AI111" s="98" t="str">
        <f t="shared" si="73"/>
        <v>BAJO</v>
      </c>
      <c r="AJ111" s="107" t="str">
        <f t="shared" si="74"/>
        <v>ACEPTAR</v>
      </c>
      <c r="AK111" s="163"/>
      <c r="AL111" s="163"/>
      <c r="AM111" s="163"/>
      <c r="AN111" s="163"/>
      <c r="AO111" s="163"/>
      <c r="AP111" s="163"/>
      <c r="AQ111" s="163"/>
      <c r="AR111" s="164"/>
      <c r="AS111" s="132"/>
    </row>
    <row r="112" spans="1:45" ht="89.25" x14ac:dyDescent="0.2">
      <c r="A112" s="149"/>
      <c r="B112" s="441">
        <v>102</v>
      </c>
      <c r="C112" s="207" t="s">
        <v>146</v>
      </c>
      <c r="D112" s="112" t="s">
        <v>157</v>
      </c>
      <c r="E112" s="459" t="s">
        <v>420</v>
      </c>
      <c r="F112" s="91" t="s">
        <v>426</v>
      </c>
      <c r="G112" s="112"/>
      <c r="H112" s="112"/>
      <c r="I112" s="85" t="s">
        <v>429</v>
      </c>
      <c r="J112" s="505" t="s">
        <v>435</v>
      </c>
      <c r="K112" s="270"/>
      <c r="L112" s="111">
        <v>3</v>
      </c>
      <c r="M112" s="118" t="str">
        <f t="shared" si="105"/>
        <v>La actividad que conlleva el riesgo se ejecuta de 24 a 500 veces por año</v>
      </c>
      <c r="N112" s="97" t="str">
        <f t="shared" si="106"/>
        <v>60%</v>
      </c>
      <c r="O112" s="120"/>
      <c r="P112" s="120"/>
      <c r="Q112" s="111">
        <v>3</v>
      </c>
      <c r="R112" s="123"/>
      <c r="S112" s="97" t="str">
        <f t="shared" si="75"/>
        <v>60%</v>
      </c>
      <c r="T112" s="125">
        <f t="shared" si="76"/>
        <v>0.36</v>
      </c>
      <c r="U112" s="98" t="str">
        <f t="shared" si="64"/>
        <v>MODERADO</v>
      </c>
      <c r="V112" s="92" t="s">
        <v>445</v>
      </c>
      <c r="W112" s="111">
        <v>2</v>
      </c>
      <c r="X112" s="100" t="str">
        <f t="shared" si="65"/>
        <v>DETECTIVO</v>
      </c>
      <c r="Y112" s="97" t="str">
        <f t="shared" si="66"/>
        <v>15%</v>
      </c>
      <c r="Z112" s="111">
        <v>1</v>
      </c>
      <c r="AA112" s="100" t="str">
        <f t="shared" si="67"/>
        <v>AUTOMATICO</v>
      </c>
      <c r="AB112" s="97" t="str">
        <f t="shared" si="68"/>
        <v>25%</v>
      </c>
      <c r="AC112" s="162"/>
      <c r="AD112" s="173"/>
      <c r="AE112" s="173"/>
      <c r="AF112" s="173"/>
      <c r="AG112" s="104">
        <f t="shared" si="69"/>
        <v>0.4</v>
      </c>
      <c r="AH112" s="105">
        <f t="shared" si="70"/>
        <v>0.14399999999999999</v>
      </c>
      <c r="AI112" s="98" t="str">
        <f t="shared" si="73"/>
        <v>BAJO</v>
      </c>
      <c r="AJ112" s="107" t="str">
        <f t="shared" si="74"/>
        <v>ACEPTAR</v>
      </c>
      <c r="AK112" s="163"/>
      <c r="AL112" s="163"/>
      <c r="AM112" s="163"/>
      <c r="AN112" s="163"/>
      <c r="AO112" s="163"/>
      <c r="AP112" s="163"/>
      <c r="AQ112" s="163"/>
      <c r="AR112" s="164"/>
      <c r="AS112" s="132"/>
    </row>
    <row r="113" spans="1:45" ht="89.25" x14ac:dyDescent="0.2">
      <c r="A113" s="149"/>
      <c r="B113" s="441">
        <v>103</v>
      </c>
      <c r="C113" s="207" t="s">
        <v>146</v>
      </c>
      <c r="D113" s="112" t="s">
        <v>157</v>
      </c>
      <c r="E113" s="459" t="s">
        <v>421</v>
      </c>
      <c r="F113" s="91" t="s">
        <v>427</v>
      </c>
      <c r="G113" s="112"/>
      <c r="H113" s="112"/>
      <c r="I113" s="85" t="s">
        <v>428</v>
      </c>
      <c r="J113" s="505" t="s">
        <v>439</v>
      </c>
      <c r="K113" s="270"/>
      <c r="L113" s="111">
        <v>3</v>
      </c>
      <c r="M113" s="118" t="str">
        <f t="shared" si="105"/>
        <v>La actividad que conlleva el riesgo se ejecuta de 24 a 500 veces por año</v>
      </c>
      <c r="N113" s="97" t="str">
        <f t="shared" si="106"/>
        <v>60%</v>
      </c>
      <c r="O113" s="120"/>
      <c r="P113" s="120"/>
      <c r="Q113" s="111">
        <v>4</v>
      </c>
      <c r="R113" s="123"/>
      <c r="S113" s="97" t="str">
        <f t="shared" ref="S113:S144" si="107">+IF(Q113=1,"20%",IF(Q113=2,"40%",IF(Q113=3,"60%",IF(Q113=4,"80%",IF(Q113=5,"100%")))))</f>
        <v>80%</v>
      </c>
      <c r="T113" s="125">
        <f t="shared" ref="T113:T144" si="108">+N113*S113</f>
        <v>0.48</v>
      </c>
      <c r="U113" s="98" t="str">
        <f t="shared" si="64"/>
        <v>ALTO</v>
      </c>
      <c r="V113" s="92" t="s">
        <v>446</v>
      </c>
      <c r="W113" s="111">
        <v>2</v>
      </c>
      <c r="X113" s="100" t="str">
        <f t="shared" si="65"/>
        <v>DETECTIVO</v>
      </c>
      <c r="Y113" s="97" t="str">
        <f t="shared" si="66"/>
        <v>15%</v>
      </c>
      <c r="Z113" s="111">
        <v>1</v>
      </c>
      <c r="AA113" s="100" t="str">
        <f t="shared" si="67"/>
        <v>AUTOMATICO</v>
      </c>
      <c r="AB113" s="97" t="str">
        <f t="shared" si="68"/>
        <v>25%</v>
      </c>
      <c r="AC113" s="162"/>
      <c r="AD113" s="173"/>
      <c r="AE113" s="173"/>
      <c r="AF113" s="173"/>
      <c r="AG113" s="104">
        <f t="shared" si="69"/>
        <v>0.4</v>
      </c>
      <c r="AH113" s="105">
        <f t="shared" si="70"/>
        <v>0.192</v>
      </c>
      <c r="AI113" s="98" t="str">
        <f t="shared" si="73"/>
        <v>BAJO</v>
      </c>
      <c r="AJ113" s="107" t="str">
        <f t="shared" si="74"/>
        <v>ACEPTAR</v>
      </c>
      <c r="AK113" s="163"/>
      <c r="AL113" s="163"/>
      <c r="AM113" s="163"/>
      <c r="AN113" s="163"/>
      <c r="AO113" s="163"/>
      <c r="AP113" s="163"/>
      <c r="AQ113" s="163"/>
      <c r="AR113" s="164"/>
      <c r="AS113" s="132"/>
    </row>
    <row r="114" spans="1:45" ht="43.5" customHeight="1" x14ac:dyDescent="0.2">
      <c r="A114" s="149"/>
      <c r="B114" s="441">
        <v>104</v>
      </c>
      <c r="C114" s="207" t="s">
        <v>147</v>
      </c>
      <c r="D114" s="112" t="s">
        <v>157</v>
      </c>
      <c r="E114" s="467" t="s">
        <v>447</v>
      </c>
      <c r="F114" s="91" t="s">
        <v>451</v>
      </c>
      <c r="G114" s="112"/>
      <c r="H114" s="112"/>
      <c r="I114" s="85" t="s">
        <v>457</v>
      </c>
      <c r="J114" s="506" t="s">
        <v>463</v>
      </c>
      <c r="K114" s="270"/>
      <c r="L114" s="111">
        <v>4</v>
      </c>
      <c r="M114" s="118" t="str">
        <f t="shared" si="105"/>
        <v>La actividad que conlleva el riesgo se ejecuta mínimo 500 veces al año y máximo 5000 veces por año</v>
      </c>
      <c r="N114" s="97" t="str">
        <f t="shared" si="106"/>
        <v>80%</v>
      </c>
      <c r="O114" s="120"/>
      <c r="P114" s="120"/>
      <c r="Q114" s="111">
        <v>3</v>
      </c>
      <c r="R114" s="123"/>
      <c r="S114" s="97" t="str">
        <f t="shared" si="107"/>
        <v>60%</v>
      </c>
      <c r="T114" s="125">
        <f t="shared" si="108"/>
        <v>0.48</v>
      </c>
      <c r="U114" s="98" t="str">
        <f>+IF(T114&gt;=0.6,"EXTREMO",IF(T114&gt;=0.4,"ALTO",IF(T114&gt;=0.2,"MODERADO",IF(T114&gt;=0.01,"BAJO",IF(T114=0,"VALORE PROBABILIDAD Y/O IMPACTO ")))))</f>
        <v>ALTO</v>
      </c>
      <c r="V114" s="92" t="s">
        <v>270</v>
      </c>
      <c r="W114" s="111"/>
      <c r="X114" s="100" t="b">
        <f t="shared" si="65"/>
        <v>0</v>
      </c>
      <c r="Y114" s="97" t="b">
        <f t="shared" si="66"/>
        <v>0</v>
      </c>
      <c r="Z114" s="111"/>
      <c r="AA114" s="100" t="b">
        <f t="shared" si="67"/>
        <v>0</v>
      </c>
      <c r="AB114" s="97" t="b">
        <f t="shared" si="68"/>
        <v>0</v>
      </c>
      <c r="AC114" s="162"/>
      <c r="AD114" s="173"/>
      <c r="AE114" s="173"/>
      <c r="AF114" s="173"/>
      <c r="AG114" s="104">
        <f t="shared" si="69"/>
        <v>0</v>
      </c>
      <c r="AH114" s="105">
        <f t="shared" si="70"/>
        <v>0</v>
      </c>
      <c r="AI114" s="98" t="str">
        <f t="shared" si="73"/>
        <v>ESTABLEZCA CONTROL Y EVALUELO</v>
      </c>
      <c r="AJ114" s="107" t="str">
        <f t="shared" si="74"/>
        <v>ESTABLEZCA CONTROL Y EVALUELO</v>
      </c>
      <c r="AK114" s="163"/>
      <c r="AL114" s="163"/>
      <c r="AM114" s="163"/>
      <c r="AN114" s="163"/>
      <c r="AO114" s="163"/>
      <c r="AP114" s="163"/>
      <c r="AQ114" s="163"/>
      <c r="AR114" s="164"/>
      <c r="AS114" s="132"/>
    </row>
    <row r="115" spans="1:45" ht="57" x14ac:dyDescent="0.2">
      <c r="A115" s="149"/>
      <c r="B115" s="441">
        <v>105</v>
      </c>
      <c r="C115" s="207" t="s">
        <v>147</v>
      </c>
      <c r="D115" s="112" t="s">
        <v>157</v>
      </c>
      <c r="E115" s="467" t="s">
        <v>447</v>
      </c>
      <c r="F115" s="91" t="s">
        <v>452</v>
      </c>
      <c r="G115" s="112"/>
      <c r="H115" s="112"/>
      <c r="I115" s="85" t="s">
        <v>458</v>
      </c>
      <c r="J115" s="506"/>
      <c r="K115" s="270"/>
      <c r="L115" s="111">
        <v>4</v>
      </c>
      <c r="M115" s="118" t="str">
        <f t="shared" si="105"/>
        <v>La actividad que conlleva el riesgo se ejecuta mínimo 500 veces al año y máximo 5000 veces por año</v>
      </c>
      <c r="N115" s="97" t="str">
        <f t="shared" si="106"/>
        <v>80%</v>
      </c>
      <c r="O115" s="120"/>
      <c r="P115" s="120"/>
      <c r="Q115" s="111">
        <v>4</v>
      </c>
      <c r="R115" s="123"/>
      <c r="S115" s="97" t="str">
        <f t="shared" si="107"/>
        <v>80%</v>
      </c>
      <c r="T115" s="125">
        <f t="shared" si="108"/>
        <v>0.64000000000000012</v>
      </c>
      <c r="U115" s="98" t="str">
        <f t="shared" ref="U115:U178" si="109">+IF(T115&gt;=0.6,"EXTREMO",IF(T115&gt;=0.4,"ALTO",IF(T115&gt;=0.2,"MODERADO",IF(T115&gt;=0.01,"BAJO",IF(T115=0,"VALORE PROBABILIDAD Y/O IMPACTO ")))))</f>
        <v>EXTREMO</v>
      </c>
      <c r="V115" s="92" t="s">
        <v>270</v>
      </c>
      <c r="W115" s="111"/>
      <c r="X115" s="100" t="b">
        <f t="shared" si="65"/>
        <v>0</v>
      </c>
      <c r="Y115" s="97" t="b">
        <f t="shared" si="66"/>
        <v>0</v>
      </c>
      <c r="Z115" s="111"/>
      <c r="AA115" s="100" t="b">
        <f t="shared" si="67"/>
        <v>0</v>
      </c>
      <c r="AB115" s="97" t="b">
        <f t="shared" si="68"/>
        <v>0</v>
      </c>
      <c r="AC115" s="162"/>
      <c r="AD115" s="173"/>
      <c r="AE115" s="173"/>
      <c r="AF115" s="173"/>
      <c r="AG115" s="104">
        <f t="shared" si="69"/>
        <v>0</v>
      </c>
      <c r="AH115" s="105">
        <f t="shared" si="70"/>
        <v>0</v>
      </c>
      <c r="AI115" s="98" t="str">
        <f t="shared" si="73"/>
        <v>ESTABLEZCA CONTROL Y EVALUELO</v>
      </c>
      <c r="AJ115" s="107" t="str">
        <f t="shared" si="74"/>
        <v>ESTABLEZCA CONTROL Y EVALUELO</v>
      </c>
      <c r="AK115" s="163"/>
      <c r="AL115" s="163"/>
      <c r="AM115" s="163"/>
      <c r="AN115" s="163"/>
      <c r="AO115" s="163"/>
      <c r="AP115" s="163"/>
      <c r="AQ115" s="163"/>
      <c r="AR115" s="164"/>
      <c r="AS115" s="132"/>
    </row>
    <row r="116" spans="1:45" ht="43.5" customHeight="1" x14ac:dyDescent="0.2">
      <c r="A116" s="149"/>
      <c r="B116" s="441">
        <v>106</v>
      </c>
      <c r="C116" s="207" t="s">
        <v>147</v>
      </c>
      <c r="D116" s="112" t="s">
        <v>157</v>
      </c>
      <c r="E116" s="467" t="s">
        <v>448</v>
      </c>
      <c r="F116" s="91" t="s">
        <v>453</v>
      </c>
      <c r="G116" s="112"/>
      <c r="H116" s="112"/>
      <c r="I116" s="85" t="s">
        <v>459</v>
      </c>
      <c r="J116" s="276" t="s">
        <v>464</v>
      </c>
      <c r="K116" s="270"/>
      <c r="L116" s="111">
        <v>4</v>
      </c>
      <c r="M116" s="118" t="str">
        <f t="shared" si="105"/>
        <v>La actividad que conlleva el riesgo se ejecuta mínimo 500 veces al año y máximo 5000 veces por año</v>
      </c>
      <c r="N116" s="97" t="str">
        <f t="shared" si="106"/>
        <v>80%</v>
      </c>
      <c r="O116" s="120"/>
      <c r="P116" s="120"/>
      <c r="Q116" s="111">
        <v>2</v>
      </c>
      <c r="R116" s="123"/>
      <c r="S116" s="97" t="str">
        <f t="shared" si="107"/>
        <v>40%</v>
      </c>
      <c r="T116" s="125">
        <f t="shared" si="108"/>
        <v>0.32000000000000006</v>
      </c>
      <c r="U116" s="98" t="str">
        <f t="shared" si="109"/>
        <v>MODERADO</v>
      </c>
      <c r="V116" s="92" t="s">
        <v>270</v>
      </c>
      <c r="W116" s="111"/>
      <c r="X116" s="100" t="b">
        <f t="shared" si="65"/>
        <v>0</v>
      </c>
      <c r="Y116" s="97" t="b">
        <f t="shared" si="66"/>
        <v>0</v>
      </c>
      <c r="Z116" s="111"/>
      <c r="AA116" s="100" t="b">
        <f t="shared" si="67"/>
        <v>0</v>
      </c>
      <c r="AB116" s="97" t="b">
        <f t="shared" si="68"/>
        <v>0</v>
      </c>
      <c r="AC116" s="162"/>
      <c r="AD116" s="173"/>
      <c r="AE116" s="173"/>
      <c r="AF116" s="173"/>
      <c r="AG116" s="104">
        <f t="shared" si="69"/>
        <v>0</v>
      </c>
      <c r="AH116" s="105">
        <f t="shared" si="70"/>
        <v>0</v>
      </c>
      <c r="AI116" s="98" t="str">
        <f t="shared" si="73"/>
        <v>ESTABLEZCA CONTROL Y EVALUELO</v>
      </c>
      <c r="AJ116" s="107" t="str">
        <f t="shared" si="74"/>
        <v>ESTABLEZCA CONTROL Y EVALUELO</v>
      </c>
      <c r="AK116" s="163"/>
      <c r="AL116" s="163"/>
      <c r="AM116" s="163"/>
      <c r="AN116" s="163"/>
      <c r="AO116" s="163"/>
      <c r="AP116" s="163"/>
      <c r="AQ116" s="163"/>
      <c r="AR116" s="164"/>
      <c r="AS116" s="132"/>
    </row>
    <row r="117" spans="1:45" ht="76.5" x14ac:dyDescent="0.2">
      <c r="A117" s="149"/>
      <c r="B117" s="441">
        <v>107</v>
      </c>
      <c r="C117" s="207" t="s">
        <v>147</v>
      </c>
      <c r="D117" s="112" t="s">
        <v>157</v>
      </c>
      <c r="E117" s="467" t="s">
        <v>448</v>
      </c>
      <c r="F117" s="91" t="s">
        <v>454</v>
      </c>
      <c r="G117" s="112"/>
      <c r="H117" s="112"/>
      <c r="I117" s="85" t="s">
        <v>460</v>
      </c>
      <c r="J117" s="276" t="s">
        <v>465</v>
      </c>
      <c r="K117" s="270"/>
      <c r="L117" s="111">
        <v>4</v>
      </c>
      <c r="M117" s="118" t="str">
        <f t="shared" si="105"/>
        <v>La actividad que conlleva el riesgo se ejecuta mínimo 500 veces al año y máximo 5000 veces por año</v>
      </c>
      <c r="N117" s="97" t="str">
        <f t="shared" si="106"/>
        <v>80%</v>
      </c>
      <c r="O117" s="120"/>
      <c r="P117" s="120"/>
      <c r="Q117" s="111">
        <v>3</v>
      </c>
      <c r="R117" s="123"/>
      <c r="S117" s="97" t="str">
        <f t="shared" si="107"/>
        <v>60%</v>
      </c>
      <c r="T117" s="125">
        <f t="shared" si="108"/>
        <v>0.48</v>
      </c>
      <c r="U117" s="98" t="str">
        <f t="shared" si="109"/>
        <v>ALTO</v>
      </c>
      <c r="V117" s="92" t="s">
        <v>270</v>
      </c>
      <c r="W117" s="111"/>
      <c r="X117" s="100" t="b">
        <f t="shared" si="65"/>
        <v>0</v>
      </c>
      <c r="Y117" s="97" t="b">
        <f t="shared" si="66"/>
        <v>0</v>
      </c>
      <c r="Z117" s="111"/>
      <c r="AA117" s="100" t="b">
        <f t="shared" si="67"/>
        <v>0</v>
      </c>
      <c r="AB117" s="97" t="b">
        <f t="shared" si="68"/>
        <v>0</v>
      </c>
      <c r="AC117" s="162"/>
      <c r="AD117" s="173"/>
      <c r="AE117" s="173"/>
      <c r="AF117" s="173"/>
      <c r="AG117" s="104">
        <f t="shared" si="69"/>
        <v>0</v>
      </c>
      <c r="AH117" s="105">
        <f t="shared" si="70"/>
        <v>0</v>
      </c>
      <c r="AI117" s="98" t="str">
        <f t="shared" si="73"/>
        <v>ESTABLEZCA CONTROL Y EVALUELO</v>
      </c>
      <c r="AJ117" s="107" t="str">
        <f t="shared" si="74"/>
        <v>ESTABLEZCA CONTROL Y EVALUELO</v>
      </c>
      <c r="AK117" s="163"/>
      <c r="AL117" s="163"/>
      <c r="AM117" s="163"/>
      <c r="AN117" s="163"/>
      <c r="AO117" s="163"/>
      <c r="AP117" s="163"/>
      <c r="AQ117" s="163"/>
      <c r="AR117" s="164"/>
      <c r="AS117" s="132"/>
    </row>
    <row r="118" spans="1:45" ht="57" x14ac:dyDescent="0.2">
      <c r="A118" s="149"/>
      <c r="B118" s="441">
        <v>108</v>
      </c>
      <c r="C118" s="207" t="s">
        <v>147</v>
      </c>
      <c r="D118" s="112" t="s">
        <v>157</v>
      </c>
      <c r="E118" s="453" t="s">
        <v>449</v>
      </c>
      <c r="F118" s="91" t="s">
        <v>455</v>
      </c>
      <c r="G118" s="112"/>
      <c r="H118" s="112"/>
      <c r="I118" s="85" t="s">
        <v>461</v>
      </c>
      <c r="J118" s="276" t="s">
        <v>466</v>
      </c>
      <c r="K118" s="270"/>
      <c r="L118" s="111">
        <v>4</v>
      </c>
      <c r="M118" s="118" t="str">
        <f t="shared" si="105"/>
        <v>La actividad que conlleva el riesgo se ejecuta mínimo 500 veces al año y máximo 5000 veces por año</v>
      </c>
      <c r="N118" s="97" t="str">
        <f t="shared" si="106"/>
        <v>80%</v>
      </c>
      <c r="O118" s="120"/>
      <c r="P118" s="120"/>
      <c r="Q118" s="111">
        <v>4</v>
      </c>
      <c r="R118" s="123"/>
      <c r="S118" s="97" t="str">
        <f t="shared" si="107"/>
        <v>80%</v>
      </c>
      <c r="T118" s="125">
        <f t="shared" si="108"/>
        <v>0.64000000000000012</v>
      </c>
      <c r="U118" s="98" t="str">
        <f t="shared" si="109"/>
        <v>EXTREMO</v>
      </c>
      <c r="V118" s="91" t="s">
        <v>493</v>
      </c>
      <c r="W118" s="111">
        <v>2</v>
      </c>
      <c r="X118" s="100" t="str">
        <f t="shared" si="65"/>
        <v>DETECTIVO</v>
      </c>
      <c r="Y118" s="97" t="str">
        <f t="shared" si="66"/>
        <v>15%</v>
      </c>
      <c r="Z118" s="111">
        <v>1</v>
      </c>
      <c r="AA118" s="100" t="str">
        <f t="shared" si="67"/>
        <v>AUTOMATICO</v>
      </c>
      <c r="AB118" s="97" t="str">
        <f t="shared" si="68"/>
        <v>25%</v>
      </c>
      <c r="AC118" s="162"/>
      <c r="AD118" s="173"/>
      <c r="AE118" s="173"/>
      <c r="AF118" s="173"/>
      <c r="AG118" s="104">
        <f t="shared" si="69"/>
        <v>0.4</v>
      </c>
      <c r="AH118" s="105">
        <f t="shared" si="70"/>
        <v>0.25600000000000006</v>
      </c>
      <c r="AI118" s="98" t="str">
        <f t="shared" si="73"/>
        <v>MODERADO</v>
      </c>
      <c r="AJ118" s="107" t="str">
        <f t="shared" si="74"/>
        <v>ACEPTAR</v>
      </c>
      <c r="AK118" s="163"/>
      <c r="AL118" s="163"/>
      <c r="AM118" s="163"/>
      <c r="AN118" s="163"/>
      <c r="AO118" s="163"/>
      <c r="AP118" s="163"/>
      <c r="AQ118" s="163"/>
      <c r="AR118" s="164"/>
      <c r="AS118" s="132"/>
    </row>
    <row r="119" spans="1:45" ht="63.75" x14ac:dyDescent="0.2">
      <c r="A119" s="149"/>
      <c r="B119" s="441">
        <v>109</v>
      </c>
      <c r="C119" s="207" t="s">
        <v>147</v>
      </c>
      <c r="D119" s="112" t="s">
        <v>157</v>
      </c>
      <c r="E119" s="453" t="s">
        <v>450</v>
      </c>
      <c r="F119" s="91" t="s">
        <v>456</v>
      </c>
      <c r="G119" s="112"/>
      <c r="H119" s="112"/>
      <c r="I119" s="85" t="s">
        <v>462</v>
      </c>
      <c r="J119" s="276" t="s">
        <v>467</v>
      </c>
      <c r="K119" s="270"/>
      <c r="L119" s="111">
        <v>2</v>
      </c>
      <c r="M119" s="118" t="str">
        <f t="shared" si="105"/>
        <v>La actividad que conlleva el riesgo se ejecuta de 3 a 24 veces por año</v>
      </c>
      <c r="N119" s="97" t="str">
        <f t="shared" si="106"/>
        <v>40%</v>
      </c>
      <c r="O119" s="120"/>
      <c r="P119" s="120"/>
      <c r="Q119" s="111">
        <v>2</v>
      </c>
      <c r="R119" s="123"/>
      <c r="S119" s="97" t="str">
        <f t="shared" si="107"/>
        <v>40%</v>
      </c>
      <c r="T119" s="125">
        <f t="shared" si="108"/>
        <v>0.16000000000000003</v>
      </c>
      <c r="U119" s="98" t="str">
        <f t="shared" si="109"/>
        <v>BAJO</v>
      </c>
      <c r="V119" s="92" t="s">
        <v>270</v>
      </c>
      <c r="W119" s="111"/>
      <c r="X119" s="100" t="b">
        <f t="shared" si="65"/>
        <v>0</v>
      </c>
      <c r="Y119" s="97" t="b">
        <f t="shared" si="66"/>
        <v>0</v>
      </c>
      <c r="Z119" s="111"/>
      <c r="AA119" s="100" t="b">
        <f t="shared" si="67"/>
        <v>0</v>
      </c>
      <c r="AB119" s="97" t="b">
        <f t="shared" si="68"/>
        <v>0</v>
      </c>
      <c r="AC119" s="162"/>
      <c r="AD119" s="173"/>
      <c r="AE119" s="173"/>
      <c r="AF119" s="173"/>
      <c r="AG119" s="104">
        <f t="shared" si="69"/>
        <v>0</v>
      </c>
      <c r="AH119" s="105">
        <f t="shared" si="70"/>
        <v>0</v>
      </c>
      <c r="AI119" s="98" t="str">
        <f t="shared" si="73"/>
        <v>ESTABLEZCA CONTROL Y EVALUELO</v>
      </c>
      <c r="AJ119" s="107" t="str">
        <f t="shared" si="74"/>
        <v>ESTABLEZCA CONTROL Y EVALUELO</v>
      </c>
      <c r="AK119" s="163"/>
      <c r="AL119" s="163"/>
      <c r="AM119" s="163"/>
      <c r="AN119" s="163"/>
      <c r="AO119" s="163"/>
      <c r="AP119" s="163"/>
      <c r="AQ119" s="163"/>
      <c r="AR119" s="164"/>
      <c r="AS119" s="132"/>
    </row>
    <row r="120" spans="1:45" ht="42.75" x14ac:dyDescent="0.2">
      <c r="A120" s="149"/>
      <c r="B120" s="441">
        <v>110</v>
      </c>
      <c r="C120" s="207" t="s">
        <v>147</v>
      </c>
      <c r="D120" s="112" t="s">
        <v>157</v>
      </c>
      <c r="E120" s="468" t="s">
        <v>468</v>
      </c>
      <c r="F120" s="95" t="s">
        <v>473</v>
      </c>
      <c r="G120" s="112"/>
      <c r="H120" s="112"/>
      <c r="I120" s="89" t="s">
        <v>478</v>
      </c>
      <c r="J120" s="466" t="s">
        <v>483</v>
      </c>
      <c r="K120" s="270"/>
      <c r="L120" s="111">
        <v>3</v>
      </c>
      <c r="M120" s="118" t="str">
        <f t="shared" si="105"/>
        <v>La actividad que conlleva el riesgo se ejecuta de 24 a 500 veces por año</v>
      </c>
      <c r="N120" s="97" t="str">
        <f t="shared" si="106"/>
        <v>60%</v>
      </c>
      <c r="O120" s="120"/>
      <c r="P120" s="120"/>
      <c r="Q120" s="111">
        <v>3</v>
      </c>
      <c r="R120" s="123"/>
      <c r="S120" s="97" t="str">
        <f t="shared" si="107"/>
        <v>60%</v>
      </c>
      <c r="T120" s="125">
        <f t="shared" si="108"/>
        <v>0.36</v>
      </c>
      <c r="U120" s="98" t="str">
        <f t="shared" si="109"/>
        <v>MODERADO</v>
      </c>
      <c r="V120" s="101" t="s">
        <v>488</v>
      </c>
      <c r="W120" s="111">
        <v>2</v>
      </c>
      <c r="X120" s="100" t="str">
        <f t="shared" si="65"/>
        <v>DETECTIVO</v>
      </c>
      <c r="Y120" s="97" t="str">
        <f t="shared" si="66"/>
        <v>15%</v>
      </c>
      <c r="Z120" s="111">
        <v>1</v>
      </c>
      <c r="AA120" s="100" t="str">
        <f t="shared" si="67"/>
        <v>AUTOMATICO</v>
      </c>
      <c r="AB120" s="97" t="str">
        <f t="shared" si="68"/>
        <v>25%</v>
      </c>
      <c r="AC120" s="162"/>
      <c r="AD120" s="173"/>
      <c r="AE120" s="173"/>
      <c r="AF120" s="173"/>
      <c r="AG120" s="104">
        <f t="shared" si="69"/>
        <v>0.4</v>
      </c>
      <c r="AH120" s="105">
        <f t="shared" si="70"/>
        <v>0.14399999999999999</v>
      </c>
      <c r="AI120" s="98" t="str">
        <f t="shared" si="73"/>
        <v>BAJO</v>
      </c>
      <c r="AJ120" s="107" t="str">
        <f t="shared" si="74"/>
        <v>ACEPTAR</v>
      </c>
      <c r="AK120" s="163"/>
      <c r="AL120" s="163"/>
      <c r="AM120" s="163"/>
      <c r="AN120" s="163"/>
      <c r="AO120" s="163"/>
      <c r="AP120" s="163"/>
      <c r="AQ120" s="163"/>
      <c r="AR120" s="164"/>
      <c r="AS120" s="132"/>
    </row>
    <row r="121" spans="1:45" ht="48" x14ac:dyDescent="0.2">
      <c r="A121" s="149"/>
      <c r="B121" s="441">
        <v>111</v>
      </c>
      <c r="C121" s="207" t="s">
        <v>147</v>
      </c>
      <c r="D121" s="112" t="s">
        <v>157</v>
      </c>
      <c r="E121" s="468" t="s">
        <v>469</v>
      </c>
      <c r="F121" s="95" t="s">
        <v>474</v>
      </c>
      <c r="G121" s="112"/>
      <c r="H121" s="112"/>
      <c r="I121" s="89" t="s">
        <v>479</v>
      </c>
      <c r="J121" s="466" t="s">
        <v>484</v>
      </c>
      <c r="K121" s="270"/>
      <c r="L121" s="111">
        <v>2</v>
      </c>
      <c r="M121" s="118" t="str">
        <f t="shared" si="105"/>
        <v>La actividad que conlleva el riesgo se ejecuta de 3 a 24 veces por año</v>
      </c>
      <c r="N121" s="97" t="str">
        <f t="shared" si="106"/>
        <v>40%</v>
      </c>
      <c r="O121" s="120"/>
      <c r="P121" s="120"/>
      <c r="Q121" s="111">
        <v>3</v>
      </c>
      <c r="R121" s="123"/>
      <c r="S121" s="97" t="str">
        <f t="shared" si="107"/>
        <v>60%</v>
      </c>
      <c r="T121" s="125">
        <f t="shared" si="108"/>
        <v>0.24</v>
      </c>
      <c r="U121" s="98" t="str">
        <f t="shared" si="109"/>
        <v>MODERADO</v>
      </c>
      <c r="V121" s="101" t="s">
        <v>489</v>
      </c>
      <c r="W121" s="111">
        <v>2</v>
      </c>
      <c r="X121" s="100" t="str">
        <f t="shared" si="65"/>
        <v>DETECTIVO</v>
      </c>
      <c r="Y121" s="97" t="str">
        <f t="shared" si="66"/>
        <v>15%</v>
      </c>
      <c r="Z121" s="111">
        <v>1</v>
      </c>
      <c r="AA121" s="100" t="str">
        <f t="shared" si="67"/>
        <v>AUTOMATICO</v>
      </c>
      <c r="AB121" s="97" t="str">
        <f t="shared" si="68"/>
        <v>25%</v>
      </c>
      <c r="AC121" s="162"/>
      <c r="AD121" s="173"/>
      <c r="AE121" s="173"/>
      <c r="AF121" s="173"/>
      <c r="AG121" s="104">
        <f t="shared" si="69"/>
        <v>0.4</v>
      </c>
      <c r="AH121" s="105">
        <f t="shared" si="70"/>
        <v>9.6000000000000002E-2</v>
      </c>
      <c r="AI121" s="98" t="str">
        <f t="shared" si="73"/>
        <v>BAJO</v>
      </c>
      <c r="AJ121" s="107" t="str">
        <f t="shared" si="74"/>
        <v>ACEPTAR</v>
      </c>
      <c r="AK121" s="163"/>
      <c r="AL121" s="163"/>
      <c r="AM121" s="163"/>
      <c r="AN121" s="163"/>
      <c r="AO121" s="163"/>
      <c r="AP121" s="163"/>
      <c r="AQ121" s="163"/>
      <c r="AR121" s="164"/>
      <c r="AS121" s="132"/>
    </row>
    <row r="122" spans="1:45" ht="72" x14ac:dyDescent="0.2">
      <c r="A122" s="149"/>
      <c r="B122" s="441">
        <v>112</v>
      </c>
      <c r="C122" s="207" t="s">
        <v>147</v>
      </c>
      <c r="D122" s="112" t="s">
        <v>157</v>
      </c>
      <c r="E122" s="468" t="s">
        <v>470</v>
      </c>
      <c r="F122" s="95" t="s">
        <v>475</v>
      </c>
      <c r="G122" s="112"/>
      <c r="H122" s="112"/>
      <c r="I122" s="89" t="s">
        <v>480</v>
      </c>
      <c r="J122" s="507" t="s">
        <v>485</v>
      </c>
      <c r="K122" s="270"/>
      <c r="L122" s="111">
        <v>3</v>
      </c>
      <c r="M122" s="118" t="str">
        <f t="shared" si="105"/>
        <v>La actividad que conlleva el riesgo se ejecuta de 24 a 500 veces por año</v>
      </c>
      <c r="N122" s="97" t="str">
        <f t="shared" si="106"/>
        <v>60%</v>
      </c>
      <c r="O122" s="120"/>
      <c r="P122" s="120"/>
      <c r="Q122" s="111">
        <v>4</v>
      </c>
      <c r="R122" s="123"/>
      <c r="S122" s="97" t="str">
        <f t="shared" si="107"/>
        <v>80%</v>
      </c>
      <c r="T122" s="125">
        <f t="shared" si="108"/>
        <v>0.48</v>
      </c>
      <c r="U122" s="98" t="str">
        <f t="shared" si="109"/>
        <v>ALTO</v>
      </c>
      <c r="V122" s="101" t="s">
        <v>490</v>
      </c>
      <c r="W122" s="111">
        <v>2</v>
      </c>
      <c r="X122" s="100" t="str">
        <f t="shared" si="65"/>
        <v>DETECTIVO</v>
      </c>
      <c r="Y122" s="97" t="str">
        <f t="shared" si="66"/>
        <v>15%</v>
      </c>
      <c r="Z122" s="111">
        <v>1</v>
      </c>
      <c r="AA122" s="100" t="str">
        <f t="shared" si="67"/>
        <v>AUTOMATICO</v>
      </c>
      <c r="AB122" s="97" t="str">
        <f t="shared" si="68"/>
        <v>25%</v>
      </c>
      <c r="AC122" s="162"/>
      <c r="AD122" s="173"/>
      <c r="AE122" s="173"/>
      <c r="AF122" s="173"/>
      <c r="AG122" s="104">
        <f t="shared" si="69"/>
        <v>0.4</v>
      </c>
      <c r="AH122" s="105">
        <f t="shared" si="70"/>
        <v>0.192</v>
      </c>
      <c r="AI122" s="98" t="str">
        <f t="shared" si="73"/>
        <v>BAJO</v>
      </c>
      <c r="AJ122" s="107" t="str">
        <f t="shared" si="74"/>
        <v>ACEPTAR</v>
      </c>
      <c r="AK122" s="163"/>
      <c r="AL122" s="163"/>
      <c r="AM122" s="163"/>
      <c r="AN122" s="163"/>
      <c r="AO122" s="163"/>
      <c r="AP122" s="163"/>
      <c r="AQ122" s="163"/>
      <c r="AR122" s="164"/>
      <c r="AS122" s="132"/>
    </row>
    <row r="123" spans="1:45" ht="60" x14ac:dyDescent="0.2">
      <c r="A123" s="149"/>
      <c r="B123" s="441">
        <v>113</v>
      </c>
      <c r="C123" s="207" t="s">
        <v>147</v>
      </c>
      <c r="D123" s="112" t="s">
        <v>157</v>
      </c>
      <c r="E123" s="468" t="s">
        <v>471</v>
      </c>
      <c r="F123" s="95" t="s">
        <v>476</v>
      </c>
      <c r="G123" s="112"/>
      <c r="H123" s="112"/>
      <c r="I123" s="90" t="s">
        <v>481</v>
      </c>
      <c r="J123" s="508" t="s">
        <v>486</v>
      </c>
      <c r="K123" s="270"/>
      <c r="L123" s="111">
        <v>3</v>
      </c>
      <c r="M123" s="118" t="str">
        <f t="shared" si="105"/>
        <v>La actividad que conlleva el riesgo se ejecuta de 24 a 500 veces por año</v>
      </c>
      <c r="N123" s="97" t="str">
        <f t="shared" si="106"/>
        <v>60%</v>
      </c>
      <c r="O123" s="120"/>
      <c r="P123" s="120"/>
      <c r="Q123" s="111">
        <v>3</v>
      </c>
      <c r="R123" s="123"/>
      <c r="S123" s="97" t="str">
        <f t="shared" si="107"/>
        <v>60%</v>
      </c>
      <c r="T123" s="125">
        <f t="shared" si="108"/>
        <v>0.36</v>
      </c>
      <c r="U123" s="98" t="str">
        <f t="shared" si="109"/>
        <v>MODERADO</v>
      </c>
      <c r="V123" s="101" t="s">
        <v>491</v>
      </c>
      <c r="W123" s="111">
        <v>2</v>
      </c>
      <c r="X123" s="100" t="str">
        <f t="shared" si="65"/>
        <v>DETECTIVO</v>
      </c>
      <c r="Y123" s="97" t="str">
        <f t="shared" si="66"/>
        <v>15%</v>
      </c>
      <c r="Z123" s="111">
        <v>1</v>
      </c>
      <c r="AA123" s="100" t="str">
        <f t="shared" si="67"/>
        <v>AUTOMATICO</v>
      </c>
      <c r="AB123" s="97" t="str">
        <f t="shared" si="68"/>
        <v>25%</v>
      </c>
      <c r="AC123" s="162"/>
      <c r="AD123" s="173"/>
      <c r="AE123" s="173"/>
      <c r="AF123" s="173"/>
      <c r="AG123" s="104">
        <f t="shared" si="69"/>
        <v>0.4</v>
      </c>
      <c r="AH123" s="105">
        <f t="shared" si="70"/>
        <v>0.14399999999999999</v>
      </c>
      <c r="AI123" s="98" t="str">
        <f t="shared" si="73"/>
        <v>BAJO</v>
      </c>
      <c r="AJ123" s="107" t="str">
        <f t="shared" si="74"/>
        <v>ACEPTAR</v>
      </c>
      <c r="AK123" s="163"/>
      <c r="AL123" s="163"/>
      <c r="AM123" s="163"/>
      <c r="AN123" s="163"/>
      <c r="AO123" s="163"/>
      <c r="AP123" s="163"/>
      <c r="AQ123" s="163"/>
      <c r="AR123" s="164"/>
      <c r="AS123" s="132"/>
    </row>
    <row r="124" spans="1:45" ht="42.75" x14ac:dyDescent="0.2">
      <c r="A124" s="149"/>
      <c r="B124" s="441">
        <v>114</v>
      </c>
      <c r="C124" s="207" t="s">
        <v>147</v>
      </c>
      <c r="D124" s="112" t="s">
        <v>157</v>
      </c>
      <c r="E124" s="466" t="s">
        <v>472</v>
      </c>
      <c r="F124" s="95" t="s">
        <v>477</v>
      </c>
      <c r="G124" s="112"/>
      <c r="H124" s="112"/>
      <c r="I124" s="90" t="s">
        <v>482</v>
      </c>
      <c r="J124" s="508" t="s">
        <v>487</v>
      </c>
      <c r="K124" s="270"/>
      <c r="L124" s="111">
        <v>3</v>
      </c>
      <c r="M124" s="118" t="str">
        <f t="shared" si="105"/>
        <v>La actividad que conlleva el riesgo se ejecuta de 24 a 500 veces por año</v>
      </c>
      <c r="N124" s="97" t="str">
        <f t="shared" si="106"/>
        <v>60%</v>
      </c>
      <c r="O124" s="120"/>
      <c r="P124" s="120"/>
      <c r="Q124" s="111">
        <v>3</v>
      </c>
      <c r="R124" s="123"/>
      <c r="S124" s="97" t="str">
        <f t="shared" si="107"/>
        <v>60%</v>
      </c>
      <c r="T124" s="125">
        <f t="shared" si="108"/>
        <v>0.36</v>
      </c>
      <c r="U124" s="98" t="str">
        <f t="shared" si="109"/>
        <v>MODERADO</v>
      </c>
      <c r="V124" s="101" t="s">
        <v>492</v>
      </c>
      <c r="W124" s="111">
        <v>2</v>
      </c>
      <c r="X124" s="100" t="str">
        <f t="shared" si="65"/>
        <v>DETECTIVO</v>
      </c>
      <c r="Y124" s="97" t="str">
        <f t="shared" si="66"/>
        <v>15%</v>
      </c>
      <c r="Z124" s="111">
        <v>1</v>
      </c>
      <c r="AA124" s="100" t="str">
        <f t="shared" si="67"/>
        <v>AUTOMATICO</v>
      </c>
      <c r="AB124" s="97" t="str">
        <f t="shared" si="68"/>
        <v>25%</v>
      </c>
      <c r="AC124" s="162"/>
      <c r="AD124" s="173"/>
      <c r="AE124" s="173"/>
      <c r="AF124" s="173"/>
      <c r="AG124" s="104">
        <f t="shared" si="69"/>
        <v>0.4</v>
      </c>
      <c r="AH124" s="105">
        <f t="shared" si="70"/>
        <v>0.14399999999999999</v>
      </c>
      <c r="AI124" s="98" t="str">
        <f t="shared" si="73"/>
        <v>BAJO</v>
      </c>
      <c r="AJ124" s="107" t="str">
        <f t="shared" si="74"/>
        <v>ACEPTAR</v>
      </c>
      <c r="AK124" s="163"/>
      <c r="AL124" s="163"/>
      <c r="AM124" s="163"/>
      <c r="AN124" s="163"/>
      <c r="AO124" s="163"/>
      <c r="AP124" s="163"/>
      <c r="AQ124" s="163"/>
      <c r="AR124" s="164"/>
      <c r="AS124" s="132"/>
    </row>
    <row r="125" spans="1:45" ht="57" x14ac:dyDescent="0.2">
      <c r="A125" s="149"/>
      <c r="B125" s="441">
        <v>115</v>
      </c>
      <c r="C125" s="207" t="s">
        <v>147</v>
      </c>
      <c r="D125" s="112" t="s">
        <v>157</v>
      </c>
      <c r="E125" s="469" t="s">
        <v>494</v>
      </c>
      <c r="F125" s="93" t="s">
        <v>498</v>
      </c>
      <c r="G125" s="112"/>
      <c r="H125" s="112"/>
      <c r="I125" s="88" t="s">
        <v>502</v>
      </c>
      <c r="J125" s="509" t="s">
        <v>506</v>
      </c>
      <c r="K125" s="270"/>
      <c r="L125" s="111">
        <v>4</v>
      </c>
      <c r="M125" s="118" t="str">
        <f t="shared" si="105"/>
        <v>La actividad que conlleva el riesgo se ejecuta mínimo 500 veces al año y máximo 5000 veces por año</v>
      </c>
      <c r="N125" s="97" t="str">
        <f t="shared" si="106"/>
        <v>80%</v>
      </c>
      <c r="O125" s="120"/>
      <c r="P125" s="120"/>
      <c r="Q125" s="111">
        <v>3</v>
      </c>
      <c r="R125" s="123"/>
      <c r="S125" s="97" t="str">
        <f t="shared" si="107"/>
        <v>60%</v>
      </c>
      <c r="T125" s="125">
        <f t="shared" si="108"/>
        <v>0.48</v>
      </c>
      <c r="U125" s="98" t="str">
        <f t="shared" si="109"/>
        <v>ALTO</v>
      </c>
      <c r="V125" s="122" t="s">
        <v>510</v>
      </c>
      <c r="W125" s="111">
        <v>2</v>
      </c>
      <c r="X125" s="100" t="str">
        <f t="shared" si="65"/>
        <v>DETECTIVO</v>
      </c>
      <c r="Y125" s="97" t="str">
        <f t="shared" si="66"/>
        <v>15%</v>
      </c>
      <c r="Z125" s="111">
        <v>1</v>
      </c>
      <c r="AA125" s="100" t="str">
        <f t="shared" si="67"/>
        <v>AUTOMATICO</v>
      </c>
      <c r="AB125" s="97" t="str">
        <f t="shared" si="68"/>
        <v>25%</v>
      </c>
      <c r="AC125" s="162"/>
      <c r="AD125" s="173"/>
      <c r="AE125" s="173"/>
      <c r="AF125" s="173"/>
      <c r="AG125" s="104">
        <f t="shared" si="69"/>
        <v>0.4</v>
      </c>
      <c r="AH125" s="105">
        <f t="shared" si="70"/>
        <v>0.192</v>
      </c>
      <c r="AI125" s="98" t="str">
        <f t="shared" si="73"/>
        <v>BAJO</v>
      </c>
      <c r="AJ125" s="107" t="str">
        <f t="shared" si="74"/>
        <v>ACEPTAR</v>
      </c>
      <c r="AK125" s="163"/>
      <c r="AL125" s="163"/>
      <c r="AM125" s="163"/>
      <c r="AN125" s="163"/>
      <c r="AO125" s="163"/>
      <c r="AP125" s="163"/>
      <c r="AQ125" s="163"/>
      <c r="AR125" s="164"/>
      <c r="AS125" s="132"/>
    </row>
    <row r="126" spans="1:45" ht="90" x14ac:dyDescent="0.2">
      <c r="A126" s="149"/>
      <c r="B126" s="441">
        <v>116</v>
      </c>
      <c r="C126" s="207" t="s">
        <v>147</v>
      </c>
      <c r="D126" s="112" t="s">
        <v>157</v>
      </c>
      <c r="E126" s="469" t="s">
        <v>495</v>
      </c>
      <c r="F126" s="93" t="s">
        <v>499</v>
      </c>
      <c r="G126" s="112"/>
      <c r="H126" s="112"/>
      <c r="I126" s="88" t="s">
        <v>503</v>
      </c>
      <c r="J126" s="509" t="s">
        <v>507</v>
      </c>
      <c r="K126" s="270"/>
      <c r="L126" s="111">
        <v>3</v>
      </c>
      <c r="M126" s="118" t="str">
        <f t="shared" si="105"/>
        <v>La actividad que conlleva el riesgo se ejecuta de 24 a 500 veces por año</v>
      </c>
      <c r="N126" s="97" t="str">
        <f t="shared" si="106"/>
        <v>60%</v>
      </c>
      <c r="O126" s="120"/>
      <c r="P126" s="120"/>
      <c r="Q126" s="111">
        <v>3</v>
      </c>
      <c r="R126" s="123"/>
      <c r="S126" s="97" t="str">
        <f t="shared" si="107"/>
        <v>60%</v>
      </c>
      <c r="T126" s="125">
        <f t="shared" si="108"/>
        <v>0.36</v>
      </c>
      <c r="U126" s="98" t="str">
        <f t="shared" si="109"/>
        <v>MODERADO</v>
      </c>
      <c r="V126" s="122" t="s">
        <v>511</v>
      </c>
      <c r="W126" s="111">
        <v>2</v>
      </c>
      <c r="X126" s="100" t="str">
        <f t="shared" si="65"/>
        <v>DETECTIVO</v>
      </c>
      <c r="Y126" s="97" t="str">
        <f t="shared" si="66"/>
        <v>15%</v>
      </c>
      <c r="Z126" s="111">
        <v>1</v>
      </c>
      <c r="AA126" s="100" t="str">
        <f t="shared" si="67"/>
        <v>AUTOMATICO</v>
      </c>
      <c r="AB126" s="97" t="str">
        <f t="shared" si="68"/>
        <v>25%</v>
      </c>
      <c r="AC126" s="162"/>
      <c r="AD126" s="173"/>
      <c r="AE126" s="173"/>
      <c r="AF126" s="173"/>
      <c r="AG126" s="104">
        <f t="shared" si="69"/>
        <v>0.4</v>
      </c>
      <c r="AH126" s="105">
        <f t="shared" si="70"/>
        <v>0.14399999999999999</v>
      </c>
      <c r="AI126" s="98" t="str">
        <f t="shared" si="73"/>
        <v>BAJO</v>
      </c>
      <c r="AJ126" s="107" t="str">
        <f t="shared" si="74"/>
        <v>ACEPTAR</v>
      </c>
      <c r="AK126" s="163"/>
      <c r="AL126" s="163"/>
      <c r="AM126" s="163"/>
      <c r="AN126" s="163"/>
      <c r="AO126" s="163"/>
      <c r="AP126" s="163"/>
      <c r="AQ126" s="163"/>
      <c r="AR126" s="164"/>
      <c r="AS126" s="132"/>
    </row>
    <row r="127" spans="1:45" ht="45" x14ac:dyDescent="0.2">
      <c r="A127" s="149"/>
      <c r="B127" s="441">
        <v>117</v>
      </c>
      <c r="C127" s="207" t="s">
        <v>147</v>
      </c>
      <c r="D127" s="112" t="s">
        <v>157</v>
      </c>
      <c r="E127" s="469" t="s">
        <v>496</v>
      </c>
      <c r="F127" s="93" t="s">
        <v>500</v>
      </c>
      <c r="G127" s="112"/>
      <c r="H127" s="112"/>
      <c r="I127" s="88" t="s">
        <v>504</v>
      </c>
      <c r="J127" s="510" t="s">
        <v>508</v>
      </c>
      <c r="K127" s="270"/>
      <c r="L127" s="111">
        <v>3</v>
      </c>
      <c r="M127" s="118" t="str">
        <f t="shared" si="105"/>
        <v>La actividad que conlleva el riesgo se ejecuta de 24 a 500 veces por año</v>
      </c>
      <c r="N127" s="97" t="str">
        <f t="shared" si="106"/>
        <v>60%</v>
      </c>
      <c r="O127" s="120"/>
      <c r="P127" s="120"/>
      <c r="Q127" s="111">
        <v>3</v>
      </c>
      <c r="R127" s="123"/>
      <c r="S127" s="97" t="str">
        <f t="shared" si="107"/>
        <v>60%</v>
      </c>
      <c r="T127" s="125">
        <f t="shared" si="108"/>
        <v>0.36</v>
      </c>
      <c r="U127" s="98" t="str">
        <f t="shared" si="109"/>
        <v>MODERADO</v>
      </c>
      <c r="V127" s="122" t="s">
        <v>512</v>
      </c>
      <c r="W127" s="111">
        <v>2</v>
      </c>
      <c r="X127" s="100" t="str">
        <f t="shared" si="65"/>
        <v>DETECTIVO</v>
      </c>
      <c r="Y127" s="97" t="str">
        <f t="shared" si="66"/>
        <v>15%</v>
      </c>
      <c r="Z127" s="111">
        <v>1</v>
      </c>
      <c r="AA127" s="100" t="str">
        <f t="shared" si="67"/>
        <v>AUTOMATICO</v>
      </c>
      <c r="AB127" s="97" t="str">
        <f t="shared" si="68"/>
        <v>25%</v>
      </c>
      <c r="AC127" s="162"/>
      <c r="AD127" s="173"/>
      <c r="AE127" s="173"/>
      <c r="AF127" s="173"/>
      <c r="AG127" s="104">
        <f t="shared" si="69"/>
        <v>0.4</v>
      </c>
      <c r="AH127" s="105">
        <f t="shared" si="70"/>
        <v>0.14399999999999999</v>
      </c>
      <c r="AI127" s="98" t="str">
        <f t="shared" si="73"/>
        <v>BAJO</v>
      </c>
      <c r="AJ127" s="107" t="str">
        <f t="shared" si="74"/>
        <v>ACEPTAR</v>
      </c>
      <c r="AK127" s="163"/>
      <c r="AL127" s="163"/>
      <c r="AM127" s="163"/>
      <c r="AN127" s="163"/>
      <c r="AO127" s="163"/>
      <c r="AP127" s="163"/>
      <c r="AQ127" s="163"/>
      <c r="AR127" s="164"/>
      <c r="AS127" s="132"/>
    </row>
    <row r="128" spans="1:45" ht="67.5" x14ac:dyDescent="0.2">
      <c r="A128" s="149"/>
      <c r="B128" s="441">
        <v>118</v>
      </c>
      <c r="C128" s="207" t="s">
        <v>147</v>
      </c>
      <c r="D128" s="112" t="s">
        <v>157</v>
      </c>
      <c r="E128" s="470" t="s">
        <v>497</v>
      </c>
      <c r="F128" s="96" t="s">
        <v>501</v>
      </c>
      <c r="G128" s="112"/>
      <c r="H128" s="112"/>
      <c r="I128" s="87" t="s">
        <v>505</v>
      </c>
      <c r="J128" s="509" t="s">
        <v>509</v>
      </c>
      <c r="K128" s="270"/>
      <c r="L128" s="111">
        <v>1</v>
      </c>
      <c r="M128" s="118" t="str">
        <f t="shared" si="105"/>
        <v>La actividad que conlleva el riesgo se ejecuta como máximos 2 veces por año</v>
      </c>
      <c r="N128" s="97" t="str">
        <f t="shared" si="106"/>
        <v>20%</v>
      </c>
      <c r="O128" s="120"/>
      <c r="P128" s="120"/>
      <c r="Q128" s="111">
        <v>3</v>
      </c>
      <c r="R128" s="123"/>
      <c r="S128" s="97" t="str">
        <f t="shared" si="107"/>
        <v>60%</v>
      </c>
      <c r="T128" s="125">
        <f t="shared" si="108"/>
        <v>0.12</v>
      </c>
      <c r="U128" s="98" t="str">
        <f t="shared" si="109"/>
        <v>BAJO</v>
      </c>
      <c r="V128" s="93" t="s">
        <v>513</v>
      </c>
      <c r="W128" s="111">
        <v>2</v>
      </c>
      <c r="X128" s="100" t="str">
        <f t="shared" ref="X128:X191" si="110">+IF(W128=1,"PREVENTIVO",IF(W128=2,"DETECTIVO",IF(W128=3,"CORRECTIVO")))</f>
        <v>DETECTIVO</v>
      </c>
      <c r="Y128" s="97" t="str">
        <f t="shared" ref="Y128:Y191" si="111">+IF(W128=1,"25%",IF(W128=2,"15%",IF(W128=3,"10%")))</f>
        <v>15%</v>
      </c>
      <c r="Z128" s="111">
        <v>1</v>
      </c>
      <c r="AA128" s="100" t="str">
        <f t="shared" ref="AA128:AA191" si="112">+IF(Z128=1,"AUTOMATICO",IF(Z128=2,"MANUAL"))</f>
        <v>AUTOMATICO</v>
      </c>
      <c r="AB128" s="97" t="str">
        <f t="shared" ref="AB128:AB191" si="113">+IF(Z128=1,"25%",IF(Z128=2,"15%"))</f>
        <v>25%</v>
      </c>
      <c r="AC128" s="162"/>
      <c r="AD128" s="173"/>
      <c r="AE128" s="173"/>
      <c r="AF128" s="173"/>
      <c r="AG128" s="104">
        <f t="shared" ref="AG128:AG191" si="114">+AB128+Y128</f>
        <v>0.4</v>
      </c>
      <c r="AH128" s="105">
        <f t="shared" ref="AH128:AH191" si="115">+T128*AG128</f>
        <v>4.8000000000000001E-2</v>
      </c>
      <c r="AI128" s="98" t="str">
        <f t="shared" si="73"/>
        <v>BAJO</v>
      </c>
      <c r="AJ128" s="107" t="str">
        <f t="shared" si="74"/>
        <v>ACEPTAR</v>
      </c>
      <c r="AK128" s="163"/>
      <c r="AL128" s="163"/>
      <c r="AM128" s="163"/>
      <c r="AN128" s="163"/>
      <c r="AO128" s="163"/>
      <c r="AP128" s="163"/>
      <c r="AQ128" s="163"/>
      <c r="AR128" s="164"/>
      <c r="AS128" s="132"/>
    </row>
    <row r="129" spans="1:45" ht="45" x14ac:dyDescent="0.2">
      <c r="A129" s="149"/>
      <c r="B129" s="441">
        <v>119</v>
      </c>
      <c r="C129" s="207"/>
      <c r="D129" s="112"/>
      <c r="E129" s="471"/>
      <c r="F129" s="113"/>
      <c r="G129" s="112"/>
      <c r="H129" s="112"/>
      <c r="I129" s="112"/>
      <c r="J129" s="511"/>
      <c r="K129" s="270"/>
      <c r="L129" s="111"/>
      <c r="M129" s="118" t="b">
        <f t="shared" si="105"/>
        <v>0</v>
      </c>
      <c r="N129" s="97" t="b">
        <f t="shared" si="106"/>
        <v>0</v>
      </c>
      <c r="O129" s="120"/>
      <c r="P129" s="120"/>
      <c r="Q129" s="111"/>
      <c r="R129" s="123"/>
      <c r="S129" s="97" t="b">
        <f t="shared" si="107"/>
        <v>0</v>
      </c>
      <c r="T129" s="125">
        <f t="shared" si="108"/>
        <v>0</v>
      </c>
      <c r="U129" s="98" t="str">
        <f t="shared" si="109"/>
        <v xml:space="preserve">VALORE PROBABILIDAD Y/O IMPACTO </v>
      </c>
      <c r="V129" s="113"/>
      <c r="W129" s="111"/>
      <c r="X129" s="100" t="b">
        <f t="shared" si="110"/>
        <v>0</v>
      </c>
      <c r="Y129" s="97" t="b">
        <f t="shared" si="111"/>
        <v>0</v>
      </c>
      <c r="Z129" s="111"/>
      <c r="AA129" s="100" t="b">
        <f t="shared" si="112"/>
        <v>0</v>
      </c>
      <c r="AB129" s="97" t="b">
        <f t="shared" si="113"/>
        <v>0</v>
      </c>
      <c r="AC129" s="162"/>
      <c r="AD129" s="173"/>
      <c r="AE129" s="173"/>
      <c r="AF129" s="173"/>
      <c r="AG129" s="104">
        <f t="shared" si="114"/>
        <v>0</v>
      </c>
      <c r="AH129" s="105">
        <f t="shared" si="115"/>
        <v>0</v>
      </c>
      <c r="AI129" s="98" t="str">
        <f t="shared" si="73"/>
        <v>ESTABLEZCA CONTROL Y EVALUELO</v>
      </c>
      <c r="AJ129" s="107" t="str">
        <f t="shared" si="74"/>
        <v>ESTABLEZCA CONTROL Y EVALUELO</v>
      </c>
      <c r="AK129" s="163"/>
      <c r="AL129" s="163"/>
      <c r="AM129" s="163"/>
      <c r="AN129" s="163"/>
      <c r="AO129" s="163"/>
      <c r="AP129" s="163"/>
      <c r="AQ129" s="163"/>
      <c r="AR129" s="164"/>
      <c r="AS129" s="132"/>
    </row>
    <row r="130" spans="1:45" ht="45" x14ac:dyDescent="0.2">
      <c r="A130" s="149"/>
      <c r="B130" s="441">
        <v>120</v>
      </c>
      <c r="C130" s="207"/>
      <c r="D130" s="112"/>
      <c r="E130" s="471"/>
      <c r="F130" s="113"/>
      <c r="G130" s="112"/>
      <c r="H130" s="112"/>
      <c r="I130" s="112"/>
      <c r="J130" s="511"/>
      <c r="K130" s="270"/>
      <c r="L130" s="111"/>
      <c r="M130" s="118" t="b">
        <f t="shared" si="105"/>
        <v>0</v>
      </c>
      <c r="N130" s="97" t="b">
        <f t="shared" si="106"/>
        <v>0</v>
      </c>
      <c r="O130" s="120"/>
      <c r="P130" s="120"/>
      <c r="Q130" s="111"/>
      <c r="R130" s="123"/>
      <c r="S130" s="97" t="b">
        <f t="shared" si="107"/>
        <v>0</v>
      </c>
      <c r="T130" s="125">
        <f t="shared" si="108"/>
        <v>0</v>
      </c>
      <c r="U130" s="98" t="str">
        <f t="shared" si="109"/>
        <v xml:space="preserve">VALORE PROBABILIDAD Y/O IMPACTO </v>
      </c>
      <c r="V130" s="113"/>
      <c r="W130" s="111"/>
      <c r="X130" s="100" t="b">
        <f t="shared" si="110"/>
        <v>0</v>
      </c>
      <c r="Y130" s="97" t="b">
        <f t="shared" si="111"/>
        <v>0</v>
      </c>
      <c r="Z130" s="111"/>
      <c r="AA130" s="100" t="b">
        <f t="shared" si="112"/>
        <v>0</v>
      </c>
      <c r="AB130" s="97" t="b">
        <f t="shared" si="113"/>
        <v>0</v>
      </c>
      <c r="AC130" s="162"/>
      <c r="AD130" s="173"/>
      <c r="AE130" s="173"/>
      <c r="AF130" s="173"/>
      <c r="AG130" s="104">
        <f t="shared" si="114"/>
        <v>0</v>
      </c>
      <c r="AH130" s="105">
        <f t="shared" si="115"/>
        <v>0</v>
      </c>
      <c r="AI130" s="98" t="str">
        <f t="shared" si="73"/>
        <v>ESTABLEZCA CONTROL Y EVALUELO</v>
      </c>
      <c r="AJ130" s="107" t="str">
        <f t="shared" si="74"/>
        <v>ESTABLEZCA CONTROL Y EVALUELO</v>
      </c>
      <c r="AK130" s="163"/>
      <c r="AL130" s="163"/>
      <c r="AM130" s="163"/>
      <c r="AN130" s="163"/>
      <c r="AO130" s="163"/>
      <c r="AP130" s="163"/>
      <c r="AQ130" s="163"/>
      <c r="AR130" s="164"/>
      <c r="AS130" s="132"/>
    </row>
    <row r="131" spans="1:45" ht="45" x14ac:dyDescent="0.2">
      <c r="A131" s="149"/>
      <c r="B131" s="441">
        <v>121</v>
      </c>
      <c r="C131" s="207"/>
      <c r="D131" s="112"/>
      <c r="E131" s="471"/>
      <c r="F131" s="113"/>
      <c r="G131" s="112"/>
      <c r="H131" s="112"/>
      <c r="I131" s="112"/>
      <c r="J131" s="511"/>
      <c r="K131" s="270"/>
      <c r="L131" s="111"/>
      <c r="M131" s="118" t="b">
        <f t="shared" si="105"/>
        <v>0</v>
      </c>
      <c r="N131" s="97" t="b">
        <f t="shared" si="106"/>
        <v>0</v>
      </c>
      <c r="O131" s="120"/>
      <c r="P131" s="120"/>
      <c r="Q131" s="111"/>
      <c r="R131" s="123"/>
      <c r="S131" s="97" t="b">
        <f t="shared" si="107"/>
        <v>0</v>
      </c>
      <c r="T131" s="125">
        <f t="shared" si="108"/>
        <v>0</v>
      </c>
      <c r="U131" s="98" t="str">
        <f t="shared" si="109"/>
        <v xml:space="preserve">VALORE PROBABILIDAD Y/O IMPACTO </v>
      </c>
      <c r="V131" s="113"/>
      <c r="W131" s="111"/>
      <c r="X131" s="100" t="b">
        <f t="shared" si="110"/>
        <v>0</v>
      </c>
      <c r="Y131" s="97" t="b">
        <f t="shared" si="111"/>
        <v>0</v>
      </c>
      <c r="Z131" s="111"/>
      <c r="AA131" s="100" t="b">
        <f t="shared" si="112"/>
        <v>0</v>
      </c>
      <c r="AB131" s="97" t="b">
        <f t="shared" si="113"/>
        <v>0</v>
      </c>
      <c r="AC131" s="162"/>
      <c r="AD131" s="173"/>
      <c r="AE131" s="173"/>
      <c r="AF131" s="173"/>
      <c r="AG131" s="104">
        <f t="shared" si="114"/>
        <v>0</v>
      </c>
      <c r="AH131" s="105">
        <f t="shared" si="115"/>
        <v>0</v>
      </c>
      <c r="AI131" s="98" t="str">
        <f t="shared" si="73"/>
        <v>ESTABLEZCA CONTROL Y EVALUELO</v>
      </c>
      <c r="AJ131" s="107" t="str">
        <f t="shared" si="74"/>
        <v>ESTABLEZCA CONTROL Y EVALUELO</v>
      </c>
      <c r="AK131" s="163"/>
      <c r="AL131" s="163"/>
      <c r="AM131" s="163"/>
      <c r="AN131" s="163"/>
      <c r="AO131" s="163"/>
      <c r="AP131" s="163"/>
      <c r="AQ131" s="163"/>
      <c r="AR131" s="164"/>
      <c r="AS131" s="132"/>
    </row>
    <row r="132" spans="1:45" ht="45" x14ac:dyDescent="0.2">
      <c r="A132" s="149"/>
      <c r="B132" s="441">
        <v>122</v>
      </c>
      <c r="C132" s="207"/>
      <c r="D132" s="112"/>
      <c r="E132" s="471"/>
      <c r="F132" s="113"/>
      <c r="G132" s="112"/>
      <c r="H132" s="112"/>
      <c r="I132" s="112"/>
      <c r="J132" s="511"/>
      <c r="K132" s="270"/>
      <c r="L132" s="111"/>
      <c r="M132" s="118" t="b">
        <f t="shared" si="105"/>
        <v>0</v>
      </c>
      <c r="N132" s="97" t="b">
        <f t="shared" si="106"/>
        <v>0</v>
      </c>
      <c r="O132" s="120"/>
      <c r="P132" s="120"/>
      <c r="Q132" s="111"/>
      <c r="R132" s="123"/>
      <c r="S132" s="97" t="b">
        <f t="shared" si="107"/>
        <v>0</v>
      </c>
      <c r="T132" s="125">
        <f t="shared" si="108"/>
        <v>0</v>
      </c>
      <c r="U132" s="98" t="str">
        <f t="shared" si="109"/>
        <v xml:space="preserve">VALORE PROBABILIDAD Y/O IMPACTO </v>
      </c>
      <c r="V132" s="113"/>
      <c r="W132" s="111"/>
      <c r="X132" s="100" t="b">
        <f t="shared" si="110"/>
        <v>0</v>
      </c>
      <c r="Y132" s="97" t="b">
        <f t="shared" si="111"/>
        <v>0</v>
      </c>
      <c r="Z132" s="111"/>
      <c r="AA132" s="100" t="b">
        <f t="shared" si="112"/>
        <v>0</v>
      </c>
      <c r="AB132" s="97" t="b">
        <f t="shared" si="113"/>
        <v>0</v>
      </c>
      <c r="AC132" s="162"/>
      <c r="AD132" s="173"/>
      <c r="AE132" s="173"/>
      <c r="AF132" s="173"/>
      <c r="AG132" s="104">
        <f t="shared" si="114"/>
        <v>0</v>
      </c>
      <c r="AH132" s="105">
        <f t="shared" si="115"/>
        <v>0</v>
      </c>
      <c r="AI132" s="98" t="str">
        <f t="shared" si="73"/>
        <v>ESTABLEZCA CONTROL Y EVALUELO</v>
      </c>
      <c r="AJ132" s="107" t="str">
        <f t="shared" si="74"/>
        <v>ESTABLEZCA CONTROL Y EVALUELO</v>
      </c>
      <c r="AK132" s="163"/>
      <c r="AL132" s="163"/>
      <c r="AM132" s="163"/>
      <c r="AN132" s="163"/>
      <c r="AO132" s="163"/>
      <c r="AP132" s="163"/>
      <c r="AQ132" s="163"/>
      <c r="AR132" s="164"/>
      <c r="AS132" s="132"/>
    </row>
    <row r="133" spans="1:45" ht="45" x14ac:dyDescent="0.2">
      <c r="A133" s="149"/>
      <c r="B133" s="441">
        <v>123</v>
      </c>
      <c r="C133" s="207"/>
      <c r="D133" s="112"/>
      <c r="E133" s="471"/>
      <c r="F133" s="113"/>
      <c r="G133" s="112"/>
      <c r="H133" s="112"/>
      <c r="I133" s="112"/>
      <c r="J133" s="511"/>
      <c r="K133" s="270"/>
      <c r="L133" s="111"/>
      <c r="M133" s="118" t="b">
        <f t="shared" si="105"/>
        <v>0</v>
      </c>
      <c r="N133" s="97" t="b">
        <f t="shared" si="106"/>
        <v>0</v>
      </c>
      <c r="O133" s="120"/>
      <c r="P133" s="120"/>
      <c r="Q133" s="111"/>
      <c r="R133" s="123"/>
      <c r="S133" s="97" t="b">
        <f t="shared" si="107"/>
        <v>0</v>
      </c>
      <c r="T133" s="125">
        <f t="shared" si="108"/>
        <v>0</v>
      </c>
      <c r="U133" s="98" t="str">
        <f t="shared" si="109"/>
        <v xml:space="preserve">VALORE PROBABILIDAD Y/O IMPACTO </v>
      </c>
      <c r="V133" s="113"/>
      <c r="W133" s="111"/>
      <c r="X133" s="100" t="b">
        <f t="shared" si="110"/>
        <v>0</v>
      </c>
      <c r="Y133" s="97" t="b">
        <f t="shared" si="111"/>
        <v>0</v>
      </c>
      <c r="Z133" s="111"/>
      <c r="AA133" s="100" t="b">
        <f t="shared" si="112"/>
        <v>0</v>
      </c>
      <c r="AB133" s="97" t="b">
        <f t="shared" si="113"/>
        <v>0</v>
      </c>
      <c r="AC133" s="162"/>
      <c r="AD133" s="173"/>
      <c r="AE133" s="173"/>
      <c r="AF133" s="173"/>
      <c r="AG133" s="104">
        <f t="shared" si="114"/>
        <v>0</v>
      </c>
      <c r="AH133" s="105">
        <f t="shared" si="115"/>
        <v>0</v>
      </c>
      <c r="AI133" s="98" t="str">
        <f t="shared" si="73"/>
        <v>ESTABLEZCA CONTROL Y EVALUELO</v>
      </c>
      <c r="AJ133" s="107" t="str">
        <f t="shared" si="74"/>
        <v>ESTABLEZCA CONTROL Y EVALUELO</v>
      </c>
      <c r="AK133" s="163"/>
      <c r="AL133" s="163"/>
      <c r="AM133" s="163"/>
      <c r="AN133" s="163"/>
      <c r="AO133" s="163"/>
      <c r="AP133" s="163"/>
      <c r="AQ133" s="163"/>
      <c r="AR133" s="164"/>
      <c r="AS133" s="132"/>
    </row>
    <row r="134" spans="1:45" ht="45" x14ac:dyDescent="0.2">
      <c r="A134" s="149"/>
      <c r="B134" s="441">
        <v>124</v>
      </c>
      <c r="C134" s="207"/>
      <c r="D134" s="112"/>
      <c r="E134" s="471"/>
      <c r="F134" s="113"/>
      <c r="G134" s="112"/>
      <c r="H134" s="112"/>
      <c r="I134" s="112"/>
      <c r="J134" s="511"/>
      <c r="K134" s="270"/>
      <c r="L134" s="111"/>
      <c r="M134" s="118" t="b">
        <f t="shared" si="105"/>
        <v>0</v>
      </c>
      <c r="N134" s="97" t="b">
        <f t="shared" si="106"/>
        <v>0</v>
      </c>
      <c r="O134" s="120"/>
      <c r="P134" s="120"/>
      <c r="Q134" s="111"/>
      <c r="R134" s="123"/>
      <c r="S134" s="97" t="b">
        <f t="shared" si="107"/>
        <v>0</v>
      </c>
      <c r="T134" s="125">
        <f t="shared" si="108"/>
        <v>0</v>
      </c>
      <c r="U134" s="98" t="str">
        <f t="shared" si="109"/>
        <v xml:space="preserve">VALORE PROBABILIDAD Y/O IMPACTO </v>
      </c>
      <c r="V134" s="113"/>
      <c r="W134" s="111"/>
      <c r="X134" s="100" t="b">
        <f t="shared" si="110"/>
        <v>0</v>
      </c>
      <c r="Y134" s="97" t="b">
        <f t="shared" si="111"/>
        <v>0</v>
      </c>
      <c r="Z134" s="111"/>
      <c r="AA134" s="100" t="b">
        <f t="shared" si="112"/>
        <v>0</v>
      </c>
      <c r="AB134" s="97" t="b">
        <f t="shared" si="113"/>
        <v>0</v>
      </c>
      <c r="AC134" s="162"/>
      <c r="AD134" s="173"/>
      <c r="AE134" s="173"/>
      <c r="AF134" s="173"/>
      <c r="AG134" s="104">
        <f t="shared" si="114"/>
        <v>0</v>
      </c>
      <c r="AH134" s="105">
        <f t="shared" si="115"/>
        <v>0</v>
      </c>
      <c r="AI134" s="98" t="str">
        <f t="shared" si="73"/>
        <v>ESTABLEZCA CONTROL Y EVALUELO</v>
      </c>
      <c r="AJ134" s="107" t="str">
        <f t="shared" si="74"/>
        <v>ESTABLEZCA CONTROL Y EVALUELO</v>
      </c>
      <c r="AK134" s="163"/>
      <c r="AL134" s="163"/>
      <c r="AM134" s="163"/>
      <c r="AN134" s="163"/>
      <c r="AO134" s="163"/>
      <c r="AP134" s="163"/>
      <c r="AQ134" s="163"/>
      <c r="AR134" s="164"/>
      <c r="AS134" s="132"/>
    </row>
    <row r="135" spans="1:45" ht="45" x14ac:dyDescent="0.2">
      <c r="A135" s="149"/>
      <c r="B135" s="441">
        <v>125</v>
      </c>
      <c r="C135" s="207"/>
      <c r="D135" s="112"/>
      <c r="E135" s="471"/>
      <c r="F135" s="113"/>
      <c r="G135" s="112"/>
      <c r="H135" s="112"/>
      <c r="I135" s="112"/>
      <c r="J135" s="511"/>
      <c r="K135" s="270"/>
      <c r="L135" s="111"/>
      <c r="M135" s="118" t="b">
        <f t="shared" si="105"/>
        <v>0</v>
      </c>
      <c r="N135" s="97" t="b">
        <f t="shared" si="106"/>
        <v>0</v>
      </c>
      <c r="O135" s="120"/>
      <c r="P135" s="120"/>
      <c r="Q135" s="111"/>
      <c r="R135" s="123"/>
      <c r="S135" s="97" t="b">
        <f t="shared" si="107"/>
        <v>0</v>
      </c>
      <c r="T135" s="125">
        <f t="shared" si="108"/>
        <v>0</v>
      </c>
      <c r="U135" s="98" t="str">
        <f t="shared" si="109"/>
        <v xml:space="preserve">VALORE PROBABILIDAD Y/O IMPACTO </v>
      </c>
      <c r="V135" s="113"/>
      <c r="W135" s="111"/>
      <c r="X135" s="100" t="b">
        <f t="shared" si="110"/>
        <v>0</v>
      </c>
      <c r="Y135" s="97" t="b">
        <f t="shared" si="111"/>
        <v>0</v>
      </c>
      <c r="Z135" s="111"/>
      <c r="AA135" s="100" t="b">
        <f t="shared" si="112"/>
        <v>0</v>
      </c>
      <c r="AB135" s="97" t="b">
        <f t="shared" si="113"/>
        <v>0</v>
      </c>
      <c r="AC135" s="162"/>
      <c r="AD135" s="173"/>
      <c r="AE135" s="173"/>
      <c r="AF135" s="173"/>
      <c r="AG135" s="104">
        <f t="shared" si="114"/>
        <v>0</v>
      </c>
      <c r="AH135" s="105">
        <f t="shared" si="115"/>
        <v>0</v>
      </c>
      <c r="AI135" s="98" t="str">
        <f t="shared" si="73"/>
        <v>ESTABLEZCA CONTROL Y EVALUELO</v>
      </c>
      <c r="AJ135" s="107" t="str">
        <f t="shared" si="74"/>
        <v>ESTABLEZCA CONTROL Y EVALUELO</v>
      </c>
      <c r="AK135" s="163"/>
      <c r="AL135" s="163"/>
      <c r="AM135" s="163"/>
      <c r="AN135" s="163"/>
      <c r="AO135" s="163"/>
      <c r="AP135" s="163"/>
      <c r="AQ135" s="163"/>
      <c r="AR135" s="164"/>
      <c r="AS135" s="132"/>
    </row>
    <row r="136" spans="1:45" ht="45" x14ac:dyDescent="0.2">
      <c r="A136" s="149"/>
      <c r="B136" s="441">
        <v>126</v>
      </c>
      <c r="C136" s="207"/>
      <c r="D136" s="112"/>
      <c r="E136" s="471"/>
      <c r="F136" s="113"/>
      <c r="G136" s="112"/>
      <c r="H136" s="112"/>
      <c r="I136" s="112"/>
      <c r="J136" s="511"/>
      <c r="K136" s="270"/>
      <c r="L136" s="111"/>
      <c r="M136" s="118" t="b">
        <f t="shared" si="105"/>
        <v>0</v>
      </c>
      <c r="N136" s="97" t="b">
        <f t="shared" si="106"/>
        <v>0</v>
      </c>
      <c r="O136" s="120"/>
      <c r="P136" s="120"/>
      <c r="Q136" s="111"/>
      <c r="R136" s="123"/>
      <c r="S136" s="97" t="b">
        <f t="shared" si="107"/>
        <v>0</v>
      </c>
      <c r="T136" s="125">
        <f t="shared" si="108"/>
        <v>0</v>
      </c>
      <c r="U136" s="98" t="str">
        <f t="shared" si="109"/>
        <v xml:space="preserve">VALORE PROBABILIDAD Y/O IMPACTO </v>
      </c>
      <c r="V136" s="113"/>
      <c r="W136" s="111"/>
      <c r="X136" s="100" t="b">
        <f t="shared" si="110"/>
        <v>0</v>
      </c>
      <c r="Y136" s="97" t="b">
        <f t="shared" si="111"/>
        <v>0</v>
      </c>
      <c r="Z136" s="111"/>
      <c r="AA136" s="100" t="b">
        <f t="shared" si="112"/>
        <v>0</v>
      </c>
      <c r="AB136" s="97" t="b">
        <f t="shared" si="113"/>
        <v>0</v>
      </c>
      <c r="AC136" s="162"/>
      <c r="AD136" s="173"/>
      <c r="AE136" s="173"/>
      <c r="AF136" s="173"/>
      <c r="AG136" s="104">
        <f t="shared" si="114"/>
        <v>0</v>
      </c>
      <c r="AH136" s="105">
        <f t="shared" si="115"/>
        <v>0</v>
      </c>
      <c r="AI136" s="98" t="str">
        <f t="shared" si="73"/>
        <v>ESTABLEZCA CONTROL Y EVALUELO</v>
      </c>
      <c r="AJ136" s="107" t="str">
        <f t="shared" si="74"/>
        <v>ESTABLEZCA CONTROL Y EVALUELO</v>
      </c>
      <c r="AK136" s="163"/>
      <c r="AL136" s="163"/>
      <c r="AM136" s="163"/>
      <c r="AN136" s="163"/>
      <c r="AO136" s="163"/>
      <c r="AP136" s="163"/>
      <c r="AQ136" s="163"/>
      <c r="AR136" s="164"/>
      <c r="AS136" s="132"/>
    </row>
    <row r="137" spans="1:45" ht="45" x14ac:dyDescent="0.2">
      <c r="A137" s="149"/>
      <c r="B137" s="441">
        <v>127</v>
      </c>
      <c r="C137" s="207"/>
      <c r="D137" s="112"/>
      <c r="E137" s="471"/>
      <c r="F137" s="113"/>
      <c r="G137" s="112"/>
      <c r="H137" s="112"/>
      <c r="I137" s="112"/>
      <c r="J137" s="511"/>
      <c r="K137" s="270"/>
      <c r="L137" s="111"/>
      <c r="M137" s="118" t="b">
        <f t="shared" si="105"/>
        <v>0</v>
      </c>
      <c r="N137" s="97" t="b">
        <f t="shared" si="106"/>
        <v>0</v>
      </c>
      <c r="O137" s="120"/>
      <c r="P137" s="120"/>
      <c r="Q137" s="111"/>
      <c r="R137" s="123"/>
      <c r="S137" s="97" t="b">
        <f t="shared" si="107"/>
        <v>0</v>
      </c>
      <c r="T137" s="125">
        <f t="shared" si="108"/>
        <v>0</v>
      </c>
      <c r="U137" s="98" t="str">
        <f t="shared" si="109"/>
        <v xml:space="preserve">VALORE PROBABILIDAD Y/O IMPACTO </v>
      </c>
      <c r="V137" s="113"/>
      <c r="W137" s="111"/>
      <c r="X137" s="100" t="b">
        <f t="shared" si="110"/>
        <v>0</v>
      </c>
      <c r="Y137" s="97" t="b">
        <f t="shared" si="111"/>
        <v>0</v>
      </c>
      <c r="Z137" s="111"/>
      <c r="AA137" s="100" t="b">
        <f t="shared" si="112"/>
        <v>0</v>
      </c>
      <c r="AB137" s="97" t="b">
        <f t="shared" si="113"/>
        <v>0</v>
      </c>
      <c r="AC137" s="162"/>
      <c r="AD137" s="173"/>
      <c r="AE137" s="173"/>
      <c r="AF137" s="173"/>
      <c r="AG137" s="104">
        <f t="shared" si="114"/>
        <v>0</v>
      </c>
      <c r="AH137" s="105">
        <f t="shared" si="115"/>
        <v>0</v>
      </c>
      <c r="AI137" s="98" t="str">
        <f t="shared" si="73"/>
        <v>ESTABLEZCA CONTROL Y EVALUELO</v>
      </c>
      <c r="AJ137" s="107" t="str">
        <f t="shared" si="74"/>
        <v>ESTABLEZCA CONTROL Y EVALUELO</v>
      </c>
      <c r="AK137" s="163"/>
      <c r="AL137" s="163"/>
      <c r="AM137" s="163"/>
      <c r="AN137" s="163"/>
      <c r="AO137" s="163"/>
      <c r="AP137" s="163"/>
      <c r="AQ137" s="163"/>
      <c r="AR137" s="164"/>
      <c r="AS137" s="132"/>
    </row>
    <row r="138" spans="1:45" ht="45" x14ac:dyDescent="0.2">
      <c r="A138" s="149"/>
      <c r="B138" s="441">
        <v>128</v>
      </c>
      <c r="C138" s="207"/>
      <c r="D138" s="112"/>
      <c r="E138" s="471"/>
      <c r="F138" s="113"/>
      <c r="G138" s="112"/>
      <c r="H138" s="112"/>
      <c r="I138" s="112"/>
      <c r="J138" s="511"/>
      <c r="K138" s="270"/>
      <c r="L138" s="111"/>
      <c r="M138" s="118" t="b">
        <f t="shared" ref="M138:M169" si="116">+IF(L138=1,"La actividad que conlleva el riesgo se ejecuta como máximos 2 veces por año",IF(L138=2,"La actividad que conlleva el riesgo se ejecuta de 3 a 24 veces por año",IF(L138=3,"La actividad que conlleva el riesgo se ejecuta de 24 a 500 veces por año",IF(L138=4,"La actividad que conlleva el riesgo se ejecuta mínimo 500 veces al año y máximo 5000 veces por año",IF(L138=5,"La actividad que conlleva el riesgo se ejecuta más de 5000 veces por año")))))</f>
        <v>0</v>
      </c>
      <c r="N138" s="97" t="b">
        <f t="shared" ref="N138:N169" si="117">+IF(L138=1,"20%",IF(L138=2,"40%",IF(L138=3,"60%",IF(L138=4,"80%",IF(L138=5,"100%")))))</f>
        <v>0</v>
      </c>
      <c r="O138" s="120"/>
      <c r="P138" s="120"/>
      <c r="Q138" s="111"/>
      <c r="R138" s="123"/>
      <c r="S138" s="97" t="b">
        <f t="shared" si="107"/>
        <v>0</v>
      </c>
      <c r="T138" s="125">
        <f t="shared" si="108"/>
        <v>0</v>
      </c>
      <c r="U138" s="98" t="str">
        <f t="shared" si="109"/>
        <v xml:space="preserve">VALORE PROBABILIDAD Y/O IMPACTO </v>
      </c>
      <c r="V138" s="113"/>
      <c r="W138" s="111"/>
      <c r="X138" s="100" t="b">
        <f t="shared" si="110"/>
        <v>0</v>
      </c>
      <c r="Y138" s="97" t="b">
        <f t="shared" si="111"/>
        <v>0</v>
      </c>
      <c r="Z138" s="111"/>
      <c r="AA138" s="100" t="b">
        <f t="shared" si="112"/>
        <v>0</v>
      </c>
      <c r="AB138" s="97" t="b">
        <f t="shared" si="113"/>
        <v>0</v>
      </c>
      <c r="AC138" s="162"/>
      <c r="AD138" s="173"/>
      <c r="AE138" s="173"/>
      <c r="AF138" s="173"/>
      <c r="AG138" s="104">
        <f t="shared" si="114"/>
        <v>0</v>
      </c>
      <c r="AH138" s="105">
        <f t="shared" si="115"/>
        <v>0</v>
      </c>
      <c r="AI138" s="98" t="str">
        <f t="shared" si="73"/>
        <v>ESTABLEZCA CONTROL Y EVALUELO</v>
      </c>
      <c r="AJ138" s="107" t="str">
        <f t="shared" si="74"/>
        <v>ESTABLEZCA CONTROL Y EVALUELO</v>
      </c>
      <c r="AK138" s="163"/>
      <c r="AL138" s="163"/>
      <c r="AM138" s="163"/>
      <c r="AN138" s="163"/>
      <c r="AO138" s="163"/>
      <c r="AP138" s="163"/>
      <c r="AQ138" s="163"/>
      <c r="AR138" s="164"/>
      <c r="AS138" s="132"/>
    </row>
    <row r="139" spans="1:45" ht="45" x14ac:dyDescent="0.2">
      <c r="A139" s="149"/>
      <c r="B139" s="441">
        <v>129</v>
      </c>
      <c r="C139" s="244"/>
      <c r="D139" s="109"/>
      <c r="E139" s="472"/>
      <c r="F139" s="110"/>
      <c r="G139" s="109"/>
      <c r="H139" s="109"/>
      <c r="I139" s="109"/>
      <c r="J139" s="512"/>
      <c r="K139" s="442"/>
      <c r="L139" s="111"/>
      <c r="M139" s="118" t="b">
        <f t="shared" si="116"/>
        <v>0</v>
      </c>
      <c r="N139" s="97" t="b">
        <f t="shared" si="117"/>
        <v>0</v>
      </c>
      <c r="O139" s="120"/>
      <c r="P139" s="120"/>
      <c r="Q139" s="111"/>
      <c r="R139" s="123"/>
      <c r="S139" s="97" t="b">
        <f t="shared" si="107"/>
        <v>0</v>
      </c>
      <c r="T139" s="125">
        <f t="shared" si="108"/>
        <v>0</v>
      </c>
      <c r="U139" s="98" t="str">
        <f t="shared" si="109"/>
        <v xml:space="preserve">VALORE PROBABILIDAD Y/O IMPACTO </v>
      </c>
      <c r="V139" s="113"/>
      <c r="W139" s="111"/>
      <c r="X139" s="100" t="b">
        <f t="shared" si="110"/>
        <v>0</v>
      </c>
      <c r="Y139" s="97" t="b">
        <f t="shared" si="111"/>
        <v>0</v>
      </c>
      <c r="Z139" s="111"/>
      <c r="AA139" s="100" t="b">
        <f t="shared" si="112"/>
        <v>0</v>
      </c>
      <c r="AB139" s="97" t="b">
        <f t="shared" si="113"/>
        <v>0</v>
      </c>
      <c r="AC139" s="162"/>
      <c r="AD139" s="173"/>
      <c r="AE139" s="173"/>
      <c r="AF139" s="173"/>
      <c r="AG139" s="104">
        <f t="shared" si="114"/>
        <v>0</v>
      </c>
      <c r="AH139" s="105">
        <f t="shared" si="115"/>
        <v>0</v>
      </c>
      <c r="AI139" s="98" t="str">
        <f t="shared" ref="AI139:AI202" si="118">+IF(AH139&gt;=0.6,"EXTREMO",IF(AH139&gt;=0.4,"ALTO",IF(AH139&gt;=0.2,"MODERADO",IF(AH139&gt;=0.01,"BAJO",IF(AH139=0,"ESTABLEZCA CONTROL Y EVALUELO")))))</f>
        <v>ESTABLEZCA CONTROL Y EVALUELO</v>
      </c>
      <c r="AJ139" s="107" t="str">
        <f t="shared" ref="AJ139:AJ202" si="119">+IF(AH139&gt;=0.3,"REDUCIR",IF(AH139&gt;=0.01,"ACEPTAR",IF(AH139=0,"ESTABLEZCA CONTROL Y EVALUELO")))</f>
        <v>ESTABLEZCA CONTROL Y EVALUELO</v>
      </c>
      <c r="AK139" s="163"/>
      <c r="AL139" s="163"/>
      <c r="AM139" s="163"/>
      <c r="AN139" s="163"/>
      <c r="AO139" s="163"/>
      <c r="AP139" s="163"/>
      <c r="AQ139" s="163"/>
      <c r="AR139" s="164"/>
      <c r="AS139" s="132"/>
    </row>
    <row r="140" spans="1:45" ht="45" x14ac:dyDescent="0.2">
      <c r="A140" s="149"/>
      <c r="B140" s="441">
        <v>130</v>
      </c>
      <c r="C140" s="244"/>
      <c r="D140" s="109"/>
      <c r="E140" s="472"/>
      <c r="F140" s="110"/>
      <c r="G140" s="109"/>
      <c r="H140" s="109"/>
      <c r="I140" s="109"/>
      <c r="J140" s="512"/>
      <c r="K140" s="442"/>
      <c r="L140" s="111"/>
      <c r="M140" s="118" t="b">
        <f t="shared" si="116"/>
        <v>0</v>
      </c>
      <c r="N140" s="97" t="b">
        <f t="shared" si="117"/>
        <v>0</v>
      </c>
      <c r="O140" s="120"/>
      <c r="P140" s="120"/>
      <c r="Q140" s="111"/>
      <c r="R140" s="123"/>
      <c r="S140" s="97" t="b">
        <f t="shared" si="107"/>
        <v>0</v>
      </c>
      <c r="T140" s="125">
        <f t="shared" si="108"/>
        <v>0</v>
      </c>
      <c r="U140" s="98" t="str">
        <f t="shared" si="109"/>
        <v xml:space="preserve">VALORE PROBABILIDAD Y/O IMPACTO </v>
      </c>
      <c r="V140" s="113"/>
      <c r="W140" s="111"/>
      <c r="X140" s="100" t="b">
        <f t="shared" si="110"/>
        <v>0</v>
      </c>
      <c r="Y140" s="97" t="b">
        <f t="shared" si="111"/>
        <v>0</v>
      </c>
      <c r="Z140" s="111"/>
      <c r="AA140" s="100" t="b">
        <f t="shared" si="112"/>
        <v>0</v>
      </c>
      <c r="AB140" s="97" t="b">
        <f t="shared" si="113"/>
        <v>0</v>
      </c>
      <c r="AC140" s="162"/>
      <c r="AD140" s="173"/>
      <c r="AE140" s="173"/>
      <c r="AF140" s="173"/>
      <c r="AG140" s="104">
        <f t="shared" si="114"/>
        <v>0</v>
      </c>
      <c r="AH140" s="105">
        <f t="shared" si="115"/>
        <v>0</v>
      </c>
      <c r="AI140" s="98" t="str">
        <f t="shared" si="118"/>
        <v>ESTABLEZCA CONTROL Y EVALUELO</v>
      </c>
      <c r="AJ140" s="107" t="str">
        <f t="shared" si="119"/>
        <v>ESTABLEZCA CONTROL Y EVALUELO</v>
      </c>
      <c r="AK140" s="163"/>
      <c r="AL140" s="163"/>
      <c r="AM140" s="163"/>
      <c r="AN140" s="163"/>
      <c r="AO140" s="163"/>
      <c r="AP140" s="163"/>
      <c r="AQ140" s="163"/>
      <c r="AR140" s="164"/>
      <c r="AS140" s="132"/>
    </row>
    <row r="141" spans="1:45" ht="45" x14ac:dyDescent="0.2">
      <c r="A141" s="149"/>
      <c r="B141" s="441">
        <v>131</v>
      </c>
      <c r="C141" s="244"/>
      <c r="D141" s="109"/>
      <c r="E141" s="472"/>
      <c r="F141" s="110"/>
      <c r="G141" s="109"/>
      <c r="H141" s="109"/>
      <c r="I141" s="109"/>
      <c r="J141" s="512"/>
      <c r="K141" s="442"/>
      <c r="L141" s="111"/>
      <c r="M141" s="118" t="b">
        <f t="shared" si="116"/>
        <v>0</v>
      </c>
      <c r="N141" s="97" t="b">
        <f t="shared" si="117"/>
        <v>0</v>
      </c>
      <c r="O141" s="120"/>
      <c r="P141" s="120"/>
      <c r="Q141" s="111"/>
      <c r="R141" s="123"/>
      <c r="S141" s="97" t="b">
        <f t="shared" si="107"/>
        <v>0</v>
      </c>
      <c r="T141" s="125">
        <f t="shared" si="108"/>
        <v>0</v>
      </c>
      <c r="U141" s="98" t="str">
        <f t="shared" si="109"/>
        <v xml:space="preserve">VALORE PROBABILIDAD Y/O IMPACTO </v>
      </c>
      <c r="V141" s="113"/>
      <c r="W141" s="111"/>
      <c r="X141" s="100" t="b">
        <f t="shared" si="110"/>
        <v>0</v>
      </c>
      <c r="Y141" s="97" t="b">
        <f t="shared" si="111"/>
        <v>0</v>
      </c>
      <c r="Z141" s="111"/>
      <c r="AA141" s="100" t="b">
        <f t="shared" si="112"/>
        <v>0</v>
      </c>
      <c r="AB141" s="97" t="b">
        <f t="shared" si="113"/>
        <v>0</v>
      </c>
      <c r="AC141" s="162"/>
      <c r="AD141" s="173"/>
      <c r="AE141" s="173"/>
      <c r="AF141" s="173"/>
      <c r="AG141" s="104">
        <f t="shared" si="114"/>
        <v>0</v>
      </c>
      <c r="AH141" s="105">
        <f t="shared" si="115"/>
        <v>0</v>
      </c>
      <c r="AI141" s="98" t="str">
        <f t="shared" si="118"/>
        <v>ESTABLEZCA CONTROL Y EVALUELO</v>
      </c>
      <c r="AJ141" s="107" t="str">
        <f t="shared" si="119"/>
        <v>ESTABLEZCA CONTROL Y EVALUELO</v>
      </c>
      <c r="AK141" s="163"/>
      <c r="AL141" s="163"/>
      <c r="AM141" s="163"/>
      <c r="AN141" s="163"/>
      <c r="AO141" s="163"/>
      <c r="AP141" s="163"/>
      <c r="AQ141" s="163"/>
      <c r="AR141" s="164"/>
      <c r="AS141" s="132"/>
    </row>
    <row r="142" spans="1:45" ht="45" x14ac:dyDescent="0.2">
      <c r="A142" s="149"/>
      <c r="B142" s="441">
        <v>132</v>
      </c>
      <c r="C142" s="244"/>
      <c r="D142" s="109"/>
      <c r="E142" s="472"/>
      <c r="F142" s="110"/>
      <c r="G142" s="109"/>
      <c r="H142" s="109"/>
      <c r="I142" s="109"/>
      <c r="J142" s="512"/>
      <c r="K142" s="442"/>
      <c r="L142" s="111"/>
      <c r="M142" s="118" t="b">
        <f t="shared" si="116"/>
        <v>0</v>
      </c>
      <c r="N142" s="97" t="b">
        <f t="shared" si="117"/>
        <v>0</v>
      </c>
      <c r="O142" s="120"/>
      <c r="P142" s="120"/>
      <c r="Q142" s="111"/>
      <c r="R142" s="123"/>
      <c r="S142" s="97" t="b">
        <f t="shared" si="107"/>
        <v>0</v>
      </c>
      <c r="T142" s="125">
        <f t="shared" si="108"/>
        <v>0</v>
      </c>
      <c r="U142" s="98" t="str">
        <f t="shared" si="109"/>
        <v xml:space="preserve">VALORE PROBABILIDAD Y/O IMPACTO </v>
      </c>
      <c r="V142" s="113"/>
      <c r="W142" s="111"/>
      <c r="X142" s="100" t="b">
        <f t="shared" si="110"/>
        <v>0</v>
      </c>
      <c r="Y142" s="97" t="b">
        <f t="shared" si="111"/>
        <v>0</v>
      </c>
      <c r="Z142" s="111"/>
      <c r="AA142" s="100" t="b">
        <f t="shared" si="112"/>
        <v>0</v>
      </c>
      <c r="AB142" s="97" t="b">
        <f t="shared" si="113"/>
        <v>0</v>
      </c>
      <c r="AC142" s="162"/>
      <c r="AD142" s="173"/>
      <c r="AE142" s="173"/>
      <c r="AF142" s="173"/>
      <c r="AG142" s="104">
        <f t="shared" si="114"/>
        <v>0</v>
      </c>
      <c r="AH142" s="105">
        <f t="shared" si="115"/>
        <v>0</v>
      </c>
      <c r="AI142" s="98" t="str">
        <f t="shared" si="118"/>
        <v>ESTABLEZCA CONTROL Y EVALUELO</v>
      </c>
      <c r="AJ142" s="107" t="str">
        <f t="shared" si="119"/>
        <v>ESTABLEZCA CONTROL Y EVALUELO</v>
      </c>
      <c r="AK142" s="163"/>
      <c r="AL142" s="163"/>
      <c r="AM142" s="163"/>
      <c r="AN142" s="163"/>
      <c r="AO142" s="163"/>
      <c r="AP142" s="163"/>
      <c r="AQ142" s="163"/>
      <c r="AR142" s="164"/>
      <c r="AS142" s="132"/>
    </row>
    <row r="143" spans="1:45" ht="45" x14ac:dyDescent="0.2">
      <c r="A143" s="149"/>
      <c r="B143" s="441">
        <v>133</v>
      </c>
      <c r="C143" s="244"/>
      <c r="D143" s="109"/>
      <c r="E143" s="472"/>
      <c r="F143" s="110"/>
      <c r="G143" s="109"/>
      <c r="H143" s="109"/>
      <c r="I143" s="109"/>
      <c r="J143" s="512"/>
      <c r="K143" s="442"/>
      <c r="L143" s="111"/>
      <c r="M143" s="118" t="b">
        <f t="shared" si="116"/>
        <v>0</v>
      </c>
      <c r="N143" s="97" t="b">
        <f t="shared" si="117"/>
        <v>0</v>
      </c>
      <c r="O143" s="120"/>
      <c r="P143" s="120"/>
      <c r="Q143" s="111"/>
      <c r="R143" s="123"/>
      <c r="S143" s="97" t="b">
        <f t="shared" si="107"/>
        <v>0</v>
      </c>
      <c r="T143" s="125">
        <f t="shared" si="108"/>
        <v>0</v>
      </c>
      <c r="U143" s="98" t="str">
        <f t="shared" si="109"/>
        <v xml:space="preserve">VALORE PROBABILIDAD Y/O IMPACTO </v>
      </c>
      <c r="V143" s="113"/>
      <c r="W143" s="111"/>
      <c r="X143" s="100" t="b">
        <f t="shared" si="110"/>
        <v>0</v>
      </c>
      <c r="Y143" s="97" t="b">
        <f t="shared" si="111"/>
        <v>0</v>
      </c>
      <c r="Z143" s="111"/>
      <c r="AA143" s="100" t="b">
        <f t="shared" si="112"/>
        <v>0</v>
      </c>
      <c r="AB143" s="97" t="b">
        <f t="shared" si="113"/>
        <v>0</v>
      </c>
      <c r="AC143" s="162"/>
      <c r="AD143" s="173"/>
      <c r="AE143" s="173"/>
      <c r="AF143" s="173"/>
      <c r="AG143" s="104">
        <f t="shared" si="114"/>
        <v>0</v>
      </c>
      <c r="AH143" s="105">
        <f t="shared" si="115"/>
        <v>0</v>
      </c>
      <c r="AI143" s="98" t="str">
        <f t="shared" si="118"/>
        <v>ESTABLEZCA CONTROL Y EVALUELO</v>
      </c>
      <c r="AJ143" s="107" t="str">
        <f t="shared" si="119"/>
        <v>ESTABLEZCA CONTROL Y EVALUELO</v>
      </c>
      <c r="AK143" s="163"/>
      <c r="AL143" s="163"/>
      <c r="AM143" s="163"/>
      <c r="AN143" s="163"/>
      <c r="AO143" s="163"/>
      <c r="AP143" s="163"/>
      <c r="AQ143" s="163"/>
      <c r="AR143" s="164"/>
      <c r="AS143" s="132"/>
    </row>
    <row r="144" spans="1:45" ht="45" x14ac:dyDescent="0.2">
      <c r="A144" s="149"/>
      <c r="B144" s="441">
        <v>134</v>
      </c>
      <c r="C144" s="244"/>
      <c r="D144" s="109"/>
      <c r="E144" s="472"/>
      <c r="F144" s="110"/>
      <c r="G144" s="109"/>
      <c r="H144" s="109"/>
      <c r="I144" s="109"/>
      <c r="J144" s="512"/>
      <c r="K144" s="442"/>
      <c r="L144" s="111"/>
      <c r="M144" s="118" t="b">
        <f t="shared" si="116"/>
        <v>0</v>
      </c>
      <c r="N144" s="97" t="b">
        <f t="shared" si="117"/>
        <v>0</v>
      </c>
      <c r="O144" s="120"/>
      <c r="P144" s="120"/>
      <c r="Q144" s="111"/>
      <c r="R144" s="123"/>
      <c r="S144" s="97" t="b">
        <f t="shared" si="107"/>
        <v>0</v>
      </c>
      <c r="T144" s="125">
        <f t="shared" si="108"/>
        <v>0</v>
      </c>
      <c r="U144" s="98" t="str">
        <f t="shared" si="109"/>
        <v xml:space="preserve">VALORE PROBABILIDAD Y/O IMPACTO </v>
      </c>
      <c r="V144" s="113"/>
      <c r="W144" s="111"/>
      <c r="X144" s="100" t="b">
        <f t="shared" si="110"/>
        <v>0</v>
      </c>
      <c r="Y144" s="97" t="b">
        <f t="shared" si="111"/>
        <v>0</v>
      </c>
      <c r="Z144" s="111"/>
      <c r="AA144" s="100" t="b">
        <f t="shared" si="112"/>
        <v>0</v>
      </c>
      <c r="AB144" s="97" t="b">
        <f t="shared" si="113"/>
        <v>0</v>
      </c>
      <c r="AC144" s="162"/>
      <c r="AD144" s="173"/>
      <c r="AE144" s="173"/>
      <c r="AF144" s="173"/>
      <c r="AG144" s="104">
        <f t="shared" si="114"/>
        <v>0</v>
      </c>
      <c r="AH144" s="105">
        <f t="shared" si="115"/>
        <v>0</v>
      </c>
      <c r="AI144" s="98" t="str">
        <f t="shared" si="118"/>
        <v>ESTABLEZCA CONTROL Y EVALUELO</v>
      </c>
      <c r="AJ144" s="107" t="str">
        <f t="shared" si="119"/>
        <v>ESTABLEZCA CONTROL Y EVALUELO</v>
      </c>
      <c r="AK144" s="163"/>
      <c r="AL144" s="163"/>
      <c r="AM144" s="163"/>
      <c r="AN144" s="163"/>
      <c r="AO144" s="163"/>
      <c r="AP144" s="163"/>
      <c r="AQ144" s="163"/>
      <c r="AR144" s="164"/>
      <c r="AS144" s="132"/>
    </row>
    <row r="145" spans="1:45" ht="45" x14ac:dyDescent="0.2">
      <c r="A145" s="149"/>
      <c r="B145" s="441">
        <v>135</v>
      </c>
      <c r="C145" s="244"/>
      <c r="D145" s="109"/>
      <c r="E145" s="472"/>
      <c r="F145" s="110"/>
      <c r="G145" s="109"/>
      <c r="H145" s="109"/>
      <c r="I145" s="109"/>
      <c r="J145" s="512"/>
      <c r="K145" s="442"/>
      <c r="L145" s="111"/>
      <c r="M145" s="118" t="b">
        <f t="shared" si="116"/>
        <v>0</v>
      </c>
      <c r="N145" s="97" t="b">
        <f t="shared" si="117"/>
        <v>0</v>
      </c>
      <c r="O145" s="120"/>
      <c r="P145" s="120"/>
      <c r="Q145" s="111"/>
      <c r="R145" s="123"/>
      <c r="S145" s="97" t="b">
        <f t="shared" ref="S145:S176" si="120">+IF(Q145=1,"20%",IF(Q145=2,"40%",IF(Q145=3,"60%",IF(Q145=4,"80%",IF(Q145=5,"100%")))))</f>
        <v>0</v>
      </c>
      <c r="T145" s="125">
        <f t="shared" ref="T145:T176" si="121">+N145*S145</f>
        <v>0</v>
      </c>
      <c r="U145" s="98" t="str">
        <f t="shared" si="109"/>
        <v xml:space="preserve">VALORE PROBABILIDAD Y/O IMPACTO </v>
      </c>
      <c r="V145" s="113"/>
      <c r="W145" s="111"/>
      <c r="X145" s="100" t="b">
        <f t="shared" si="110"/>
        <v>0</v>
      </c>
      <c r="Y145" s="97" t="b">
        <f t="shared" si="111"/>
        <v>0</v>
      </c>
      <c r="Z145" s="111"/>
      <c r="AA145" s="100" t="b">
        <f t="shared" si="112"/>
        <v>0</v>
      </c>
      <c r="AB145" s="97" t="b">
        <f t="shared" si="113"/>
        <v>0</v>
      </c>
      <c r="AC145" s="162"/>
      <c r="AD145" s="173"/>
      <c r="AE145" s="173"/>
      <c r="AF145" s="173"/>
      <c r="AG145" s="104">
        <f t="shared" si="114"/>
        <v>0</v>
      </c>
      <c r="AH145" s="105">
        <f t="shared" si="115"/>
        <v>0</v>
      </c>
      <c r="AI145" s="98" t="str">
        <f t="shared" si="118"/>
        <v>ESTABLEZCA CONTROL Y EVALUELO</v>
      </c>
      <c r="AJ145" s="107" t="str">
        <f t="shared" si="119"/>
        <v>ESTABLEZCA CONTROL Y EVALUELO</v>
      </c>
      <c r="AK145" s="163"/>
      <c r="AL145" s="163"/>
      <c r="AM145" s="163"/>
      <c r="AN145" s="163"/>
      <c r="AO145" s="163"/>
      <c r="AP145" s="163"/>
      <c r="AQ145" s="163"/>
      <c r="AR145" s="164"/>
      <c r="AS145" s="132"/>
    </row>
    <row r="146" spans="1:45" ht="45" x14ac:dyDescent="0.2">
      <c r="A146" s="149"/>
      <c r="B146" s="441">
        <v>136</v>
      </c>
      <c r="C146" s="244"/>
      <c r="D146" s="109"/>
      <c r="E146" s="472"/>
      <c r="F146" s="110"/>
      <c r="G146" s="109"/>
      <c r="H146" s="109"/>
      <c r="I146" s="109"/>
      <c r="J146" s="512"/>
      <c r="K146" s="442"/>
      <c r="L146" s="111"/>
      <c r="M146" s="118" t="b">
        <f t="shared" si="116"/>
        <v>0</v>
      </c>
      <c r="N146" s="97" t="b">
        <f t="shared" si="117"/>
        <v>0</v>
      </c>
      <c r="O146" s="120"/>
      <c r="P146" s="120"/>
      <c r="Q146" s="111"/>
      <c r="R146" s="123"/>
      <c r="S146" s="97" t="b">
        <f t="shared" si="120"/>
        <v>0</v>
      </c>
      <c r="T146" s="125">
        <f t="shared" si="121"/>
        <v>0</v>
      </c>
      <c r="U146" s="98" t="str">
        <f t="shared" si="109"/>
        <v xml:space="preserve">VALORE PROBABILIDAD Y/O IMPACTO </v>
      </c>
      <c r="V146" s="113"/>
      <c r="W146" s="111"/>
      <c r="X146" s="100" t="b">
        <f t="shared" si="110"/>
        <v>0</v>
      </c>
      <c r="Y146" s="97" t="b">
        <f t="shared" si="111"/>
        <v>0</v>
      </c>
      <c r="Z146" s="111"/>
      <c r="AA146" s="100" t="b">
        <f t="shared" si="112"/>
        <v>0</v>
      </c>
      <c r="AB146" s="97" t="b">
        <f t="shared" si="113"/>
        <v>0</v>
      </c>
      <c r="AC146" s="162"/>
      <c r="AD146" s="173"/>
      <c r="AE146" s="173"/>
      <c r="AF146" s="173"/>
      <c r="AG146" s="104">
        <f t="shared" si="114"/>
        <v>0</v>
      </c>
      <c r="AH146" s="105">
        <f t="shared" si="115"/>
        <v>0</v>
      </c>
      <c r="AI146" s="98" t="str">
        <f t="shared" si="118"/>
        <v>ESTABLEZCA CONTROL Y EVALUELO</v>
      </c>
      <c r="AJ146" s="107" t="str">
        <f t="shared" si="119"/>
        <v>ESTABLEZCA CONTROL Y EVALUELO</v>
      </c>
      <c r="AK146" s="163"/>
      <c r="AL146" s="163"/>
      <c r="AM146" s="163"/>
      <c r="AN146" s="163"/>
      <c r="AO146" s="163"/>
      <c r="AP146" s="163"/>
      <c r="AQ146" s="163"/>
      <c r="AR146" s="164"/>
      <c r="AS146" s="132"/>
    </row>
    <row r="147" spans="1:45" ht="45" x14ac:dyDescent="0.2">
      <c r="A147" s="149"/>
      <c r="B147" s="441">
        <v>137</v>
      </c>
      <c r="C147" s="244"/>
      <c r="D147" s="109"/>
      <c r="E147" s="472"/>
      <c r="F147" s="110"/>
      <c r="G147" s="109"/>
      <c r="H147" s="109"/>
      <c r="I147" s="109"/>
      <c r="J147" s="512"/>
      <c r="K147" s="442"/>
      <c r="L147" s="111"/>
      <c r="M147" s="118" t="b">
        <f t="shared" si="116"/>
        <v>0</v>
      </c>
      <c r="N147" s="97" t="b">
        <f t="shared" si="117"/>
        <v>0</v>
      </c>
      <c r="O147" s="120"/>
      <c r="P147" s="120"/>
      <c r="Q147" s="111"/>
      <c r="R147" s="123"/>
      <c r="S147" s="97" t="b">
        <f t="shared" si="120"/>
        <v>0</v>
      </c>
      <c r="T147" s="125">
        <f t="shared" si="121"/>
        <v>0</v>
      </c>
      <c r="U147" s="98" t="str">
        <f t="shared" si="109"/>
        <v xml:space="preserve">VALORE PROBABILIDAD Y/O IMPACTO </v>
      </c>
      <c r="V147" s="113"/>
      <c r="W147" s="111"/>
      <c r="X147" s="100" t="b">
        <f t="shared" si="110"/>
        <v>0</v>
      </c>
      <c r="Y147" s="97" t="b">
        <f t="shared" si="111"/>
        <v>0</v>
      </c>
      <c r="Z147" s="111"/>
      <c r="AA147" s="100" t="b">
        <f t="shared" si="112"/>
        <v>0</v>
      </c>
      <c r="AB147" s="97" t="b">
        <f t="shared" si="113"/>
        <v>0</v>
      </c>
      <c r="AC147" s="162"/>
      <c r="AD147" s="173"/>
      <c r="AE147" s="173"/>
      <c r="AF147" s="173"/>
      <c r="AG147" s="104">
        <f t="shared" si="114"/>
        <v>0</v>
      </c>
      <c r="AH147" s="105">
        <f t="shared" si="115"/>
        <v>0</v>
      </c>
      <c r="AI147" s="98" t="str">
        <f t="shared" si="118"/>
        <v>ESTABLEZCA CONTROL Y EVALUELO</v>
      </c>
      <c r="AJ147" s="107" t="str">
        <f t="shared" si="119"/>
        <v>ESTABLEZCA CONTROL Y EVALUELO</v>
      </c>
      <c r="AK147" s="163"/>
      <c r="AL147" s="163"/>
      <c r="AM147" s="163"/>
      <c r="AN147" s="163"/>
      <c r="AO147" s="163"/>
      <c r="AP147" s="163"/>
      <c r="AQ147" s="163"/>
      <c r="AR147" s="164"/>
      <c r="AS147" s="132"/>
    </row>
    <row r="148" spans="1:45" ht="45" x14ac:dyDescent="0.2">
      <c r="A148" s="149"/>
      <c r="B148" s="441">
        <v>138</v>
      </c>
      <c r="C148" s="244"/>
      <c r="D148" s="109"/>
      <c r="E148" s="472"/>
      <c r="F148" s="110"/>
      <c r="G148" s="109"/>
      <c r="H148" s="109"/>
      <c r="I148" s="109"/>
      <c r="J148" s="512"/>
      <c r="K148" s="442"/>
      <c r="L148" s="111"/>
      <c r="M148" s="118" t="b">
        <f t="shared" si="116"/>
        <v>0</v>
      </c>
      <c r="N148" s="97" t="b">
        <f t="shared" si="117"/>
        <v>0</v>
      </c>
      <c r="O148" s="120"/>
      <c r="P148" s="120"/>
      <c r="Q148" s="111"/>
      <c r="R148" s="123"/>
      <c r="S148" s="97" t="b">
        <f t="shared" si="120"/>
        <v>0</v>
      </c>
      <c r="T148" s="125">
        <f t="shared" si="121"/>
        <v>0</v>
      </c>
      <c r="U148" s="98" t="str">
        <f t="shared" si="109"/>
        <v xml:space="preserve">VALORE PROBABILIDAD Y/O IMPACTO </v>
      </c>
      <c r="V148" s="113"/>
      <c r="W148" s="111"/>
      <c r="X148" s="100" t="b">
        <f t="shared" si="110"/>
        <v>0</v>
      </c>
      <c r="Y148" s="97" t="b">
        <f t="shared" si="111"/>
        <v>0</v>
      </c>
      <c r="Z148" s="111"/>
      <c r="AA148" s="100" t="b">
        <f t="shared" si="112"/>
        <v>0</v>
      </c>
      <c r="AB148" s="97" t="b">
        <f t="shared" si="113"/>
        <v>0</v>
      </c>
      <c r="AC148" s="162"/>
      <c r="AD148" s="173"/>
      <c r="AE148" s="173"/>
      <c r="AF148" s="173"/>
      <c r="AG148" s="104">
        <f t="shared" si="114"/>
        <v>0</v>
      </c>
      <c r="AH148" s="105">
        <f t="shared" si="115"/>
        <v>0</v>
      </c>
      <c r="AI148" s="98" t="str">
        <f t="shared" si="118"/>
        <v>ESTABLEZCA CONTROL Y EVALUELO</v>
      </c>
      <c r="AJ148" s="107" t="str">
        <f t="shared" si="119"/>
        <v>ESTABLEZCA CONTROL Y EVALUELO</v>
      </c>
      <c r="AK148" s="163"/>
      <c r="AL148" s="163"/>
      <c r="AM148" s="163"/>
      <c r="AN148" s="163"/>
      <c r="AO148" s="163"/>
      <c r="AP148" s="163"/>
      <c r="AQ148" s="163"/>
      <c r="AR148" s="164"/>
      <c r="AS148" s="132"/>
    </row>
    <row r="149" spans="1:45" ht="45" x14ac:dyDescent="0.2">
      <c r="A149" s="149"/>
      <c r="B149" s="441">
        <v>139</v>
      </c>
      <c r="C149" s="244"/>
      <c r="D149" s="109"/>
      <c r="E149" s="472"/>
      <c r="F149" s="110"/>
      <c r="G149" s="109"/>
      <c r="H149" s="109"/>
      <c r="I149" s="109"/>
      <c r="J149" s="512"/>
      <c r="K149" s="442"/>
      <c r="L149" s="111"/>
      <c r="M149" s="118" t="b">
        <f t="shared" si="116"/>
        <v>0</v>
      </c>
      <c r="N149" s="97" t="b">
        <f t="shared" si="117"/>
        <v>0</v>
      </c>
      <c r="O149" s="120"/>
      <c r="P149" s="120"/>
      <c r="Q149" s="111"/>
      <c r="R149" s="123"/>
      <c r="S149" s="97" t="b">
        <f t="shared" si="120"/>
        <v>0</v>
      </c>
      <c r="T149" s="125">
        <f t="shared" si="121"/>
        <v>0</v>
      </c>
      <c r="U149" s="98" t="str">
        <f t="shared" si="109"/>
        <v xml:space="preserve">VALORE PROBABILIDAD Y/O IMPACTO </v>
      </c>
      <c r="V149" s="113"/>
      <c r="W149" s="111"/>
      <c r="X149" s="100" t="b">
        <f t="shared" si="110"/>
        <v>0</v>
      </c>
      <c r="Y149" s="97" t="b">
        <f t="shared" si="111"/>
        <v>0</v>
      </c>
      <c r="Z149" s="111"/>
      <c r="AA149" s="100" t="b">
        <f t="shared" si="112"/>
        <v>0</v>
      </c>
      <c r="AB149" s="97" t="b">
        <f t="shared" si="113"/>
        <v>0</v>
      </c>
      <c r="AC149" s="162"/>
      <c r="AD149" s="173"/>
      <c r="AE149" s="173"/>
      <c r="AF149" s="173"/>
      <c r="AG149" s="104">
        <f t="shared" si="114"/>
        <v>0</v>
      </c>
      <c r="AH149" s="105">
        <f t="shared" si="115"/>
        <v>0</v>
      </c>
      <c r="AI149" s="98" t="str">
        <f t="shared" si="118"/>
        <v>ESTABLEZCA CONTROL Y EVALUELO</v>
      </c>
      <c r="AJ149" s="107" t="str">
        <f t="shared" si="119"/>
        <v>ESTABLEZCA CONTROL Y EVALUELO</v>
      </c>
      <c r="AK149" s="163"/>
      <c r="AL149" s="163"/>
      <c r="AM149" s="163"/>
      <c r="AN149" s="163"/>
      <c r="AO149" s="163"/>
      <c r="AP149" s="163"/>
      <c r="AQ149" s="163"/>
      <c r="AR149" s="164"/>
      <c r="AS149" s="132"/>
    </row>
    <row r="150" spans="1:45" ht="45" x14ac:dyDescent="0.2">
      <c r="A150" s="149"/>
      <c r="B150" s="441">
        <v>140</v>
      </c>
      <c r="C150" s="244"/>
      <c r="D150" s="109"/>
      <c r="E150" s="472"/>
      <c r="F150" s="110"/>
      <c r="G150" s="109"/>
      <c r="H150" s="109"/>
      <c r="I150" s="109"/>
      <c r="J150" s="512"/>
      <c r="K150" s="442"/>
      <c r="L150" s="111"/>
      <c r="M150" s="118" t="b">
        <f t="shared" si="116"/>
        <v>0</v>
      </c>
      <c r="N150" s="97" t="b">
        <f t="shared" si="117"/>
        <v>0</v>
      </c>
      <c r="O150" s="120"/>
      <c r="P150" s="120"/>
      <c r="Q150" s="111"/>
      <c r="R150" s="123"/>
      <c r="S150" s="97" t="b">
        <f t="shared" si="120"/>
        <v>0</v>
      </c>
      <c r="T150" s="125">
        <f t="shared" si="121"/>
        <v>0</v>
      </c>
      <c r="U150" s="98" t="str">
        <f t="shared" si="109"/>
        <v xml:space="preserve">VALORE PROBABILIDAD Y/O IMPACTO </v>
      </c>
      <c r="V150" s="113"/>
      <c r="W150" s="111"/>
      <c r="X150" s="100" t="b">
        <f t="shared" si="110"/>
        <v>0</v>
      </c>
      <c r="Y150" s="97" t="b">
        <f t="shared" si="111"/>
        <v>0</v>
      </c>
      <c r="Z150" s="111"/>
      <c r="AA150" s="100" t="b">
        <f t="shared" si="112"/>
        <v>0</v>
      </c>
      <c r="AB150" s="97" t="b">
        <f t="shared" si="113"/>
        <v>0</v>
      </c>
      <c r="AC150" s="162"/>
      <c r="AD150" s="173"/>
      <c r="AE150" s="173"/>
      <c r="AF150" s="173"/>
      <c r="AG150" s="104">
        <f t="shared" si="114"/>
        <v>0</v>
      </c>
      <c r="AH150" s="105">
        <f t="shared" si="115"/>
        <v>0</v>
      </c>
      <c r="AI150" s="98" t="str">
        <f t="shared" si="118"/>
        <v>ESTABLEZCA CONTROL Y EVALUELO</v>
      </c>
      <c r="AJ150" s="107" t="str">
        <f t="shared" si="119"/>
        <v>ESTABLEZCA CONTROL Y EVALUELO</v>
      </c>
      <c r="AK150" s="163"/>
      <c r="AL150" s="163"/>
      <c r="AM150" s="163"/>
      <c r="AN150" s="163"/>
      <c r="AO150" s="163"/>
      <c r="AP150" s="163"/>
      <c r="AQ150" s="163"/>
      <c r="AR150" s="164"/>
      <c r="AS150" s="132"/>
    </row>
    <row r="151" spans="1:45" ht="45" x14ac:dyDescent="0.2">
      <c r="A151" s="149"/>
      <c r="B151" s="441">
        <v>141</v>
      </c>
      <c r="C151" s="244"/>
      <c r="D151" s="109"/>
      <c r="E151" s="472"/>
      <c r="F151" s="110"/>
      <c r="G151" s="109"/>
      <c r="H151" s="109"/>
      <c r="I151" s="109"/>
      <c r="J151" s="512"/>
      <c r="K151" s="442"/>
      <c r="L151" s="111"/>
      <c r="M151" s="118" t="b">
        <f t="shared" si="116"/>
        <v>0</v>
      </c>
      <c r="N151" s="97" t="b">
        <f t="shared" si="117"/>
        <v>0</v>
      </c>
      <c r="O151" s="120"/>
      <c r="P151" s="120"/>
      <c r="Q151" s="111"/>
      <c r="R151" s="123"/>
      <c r="S151" s="97" t="b">
        <f t="shared" si="120"/>
        <v>0</v>
      </c>
      <c r="T151" s="125">
        <f t="shared" si="121"/>
        <v>0</v>
      </c>
      <c r="U151" s="98" t="str">
        <f t="shared" si="109"/>
        <v xml:space="preserve">VALORE PROBABILIDAD Y/O IMPACTO </v>
      </c>
      <c r="V151" s="113"/>
      <c r="W151" s="111"/>
      <c r="X151" s="100" t="b">
        <f t="shared" si="110"/>
        <v>0</v>
      </c>
      <c r="Y151" s="97" t="b">
        <f t="shared" si="111"/>
        <v>0</v>
      </c>
      <c r="Z151" s="111"/>
      <c r="AA151" s="100" t="b">
        <f t="shared" si="112"/>
        <v>0</v>
      </c>
      <c r="AB151" s="97" t="b">
        <f t="shared" si="113"/>
        <v>0</v>
      </c>
      <c r="AC151" s="162"/>
      <c r="AD151" s="173"/>
      <c r="AE151" s="173"/>
      <c r="AF151" s="173"/>
      <c r="AG151" s="104">
        <f t="shared" si="114"/>
        <v>0</v>
      </c>
      <c r="AH151" s="105">
        <f t="shared" si="115"/>
        <v>0</v>
      </c>
      <c r="AI151" s="98" t="str">
        <f t="shared" si="118"/>
        <v>ESTABLEZCA CONTROL Y EVALUELO</v>
      </c>
      <c r="AJ151" s="107" t="str">
        <f t="shared" si="119"/>
        <v>ESTABLEZCA CONTROL Y EVALUELO</v>
      </c>
      <c r="AK151" s="163"/>
      <c r="AL151" s="163"/>
      <c r="AM151" s="163"/>
      <c r="AN151" s="163"/>
      <c r="AO151" s="163"/>
      <c r="AP151" s="163"/>
      <c r="AQ151" s="163"/>
      <c r="AR151" s="164"/>
      <c r="AS151" s="132"/>
    </row>
    <row r="152" spans="1:45" ht="45" x14ac:dyDescent="0.2">
      <c r="A152" s="149"/>
      <c r="B152" s="441">
        <v>142</v>
      </c>
      <c r="C152" s="244"/>
      <c r="D152" s="109"/>
      <c r="E152" s="472"/>
      <c r="F152" s="110"/>
      <c r="G152" s="109"/>
      <c r="H152" s="109"/>
      <c r="I152" s="109"/>
      <c r="J152" s="512"/>
      <c r="K152" s="442"/>
      <c r="L152" s="111"/>
      <c r="M152" s="118" t="b">
        <f t="shared" si="116"/>
        <v>0</v>
      </c>
      <c r="N152" s="97" t="b">
        <f t="shared" si="117"/>
        <v>0</v>
      </c>
      <c r="O152" s="120"/>
      <c r="P152" s="120"/>
      <c r="Q152" s="111"/>
      <c r="R152" s="123"/>
      <c r="S152" s="97" t="b">
        <f t="shared" si="120"/>
        <v>0</v>
      </c>
      <c r="T152" s="125">
        <f t="shared" si="121"/>
        <v>0</v>
      </c>
      <c r="U152" s="98" t="str">
        <f t="shared" si="109"/>
        <v xml:space="preserve">VALORE PROBABILIDAD Y/O IMPACTO </v>
      </c>
      <c r="V152" s="113"/>
      <c r="W152" s="111"/>
      <c r="X152" s="100" t="b">
        <f t="shared" si="110"/>
        <v>0</v>
      </c>
      <c r="Y152" s="97" t="b">
        <f t="shared" si="111"/>
        <v>0</v>
      </c>
      <c r="Z152" s="111"/>
      <c r="AA152" s="100" t="b">
        <f t="shared" si="112"/>
        <v>0</v>
      </c>
      <c r="AB152" s="97" t="b">
        <f t="shared" si="113"/>
        <v>0</v>
      </c>
      <c r="AC152" s="162"/>
      <c r="AD152" s="173"/>
      <c r="AE152" s="173"/>
      <c r="AF152" s="173"/>
      <c r="AG152" s="104">
        <f t="shared" si="114"/>
        <v>0</v>
      </c>
      <c r="AH152" s="105">
        <f t="shared" si="115"/>
        <v>0</v>
      </c>
      <c r="AI152" s="98" t="str">
        <f t="shared" si="118"/>
        <v>ESTABLEZCA CONTROL Y EVALUELO</v>
      </c>
      <c r="AJ152" s="107" t="str">
        <f t="shared" si="119"/>
        <v>ESTABLEZCA CONTROL Y EVALUELO</v>
      </c>
      <c r="AK152" s="163"/>
      <c r="AL152" s="163"/>
      <c r="AM152" s="163"/>
      <c r="AN152" s="163"/>
      <c r="AO152" s="163"/>
      <c r="AP152" s="163"/>
      <c r="AQ152" s="163"/>
      <c r="AR152" s="164"/>
      <c r="AS152" s="132"/>
    </row>
    <row r="153" spans="1:45" ht="45" x14ac:dyDescent="0.2">
      <c r="A153" s="149"/>
      <c r="B153" s="441">
        <v>143</v>
      </c>
      <c r="C153" s="244"/>
      <c r="D153" s="109"/>
      <c r="E153" s="472"/>
      <c r="F153" s="110"/>
      <c r="G153" s="109"/>
      <c r="H153" s="109"/>
      <c r="I153" s="109"/>
      <c r="J153" s="512"/>
      <c r="K153" s="442"/>
      <c r="L153" s="111"/>
      <c r="M153" s="118" t="b">
        <f t="shared" si="116"/>
        <v>0</v>
      </c>
      <c r="N153" s="97" t="b">
        <f t="shared" si="117"/>
        <v>0</v>
      </c>
      <c r="O153" s="120"/>
      <c r="P153" s="120"/>
      <c r="Q153" s="111"/>
      <c r="R153" s="123"/>
      <c r="S153" s="97" t="b">
        <f t="shared" si="120"/>
        <v>0</v>
      </c>
      <c r="T153" s="125">
        <f t="shared" si="121"/>
        <v>0</v>
      </c>
      <c r="U153" s="98" t="str">
        <f t="shared" si="109"/>
        <v xml:space="preserve">VALORE PROBABILIDAD Y/O IMPACTO </v>
      </c>
      <c r="V153" s="113"/>
      <c r="W153" s="111"/>
      <c r="X153" s="100" t="b">
        <f t="shared" si="110"/>
        <v>0</v>
      </c>
      <c r="Y153" s="97" t="b">
        <f t="shared" si="111"/>
        <v>0</v>
      </c>
      <c r="Z153" s="111"/>
      <c r="AA153" s="100" t="b">
        <f t="shared" si="112"/>
        <v>0</v>
      </c>
      <c r="AB153" s="97" t="b">
        <f t="shared" si="113"/>
        <v>0</v>
      </c>
      <c r="AC153" s="162"/>
      <c r="AD153" s="173"/>
      <c r="AE153" s="173"/>
      <c r="AF153" s="173"/>
      <c r="AG153" s="104">
        <f t="shared" si="114"/>
        <v>0</v>
      </c>
      <c r="AH153" s="105">
        <f t="shared" si="115"/>
        <v>0</v>
      </c>
      <c r="AI153" s="98" t="str">
        <f t="shared" si="118"/>
        <v>ESTABLEZCA CONTROL Y EVALUELO</v>
      </c>
      <c r="AJ153" s="107" t="str">
        <f t="shared" si="119"/>
        <v>ESTABLEZCA CONTROL Y EVALUELO</v>
      </c>
      <c r="AK153" s="163"/>
      <c r="AL153" s="163"/>
      <c r="AM153" s="163"/>
      <c r="AN153" s="163"/>
      <c r="AO153" s="163"/>
      <c r="AP153" s="163"/>
      <c r="AQ153" s="163"/>
      <c r="AR153" s="164"/>
      <c r="AS153" s="132"/>
    </row>
    <row r="154" spans="1:45" ht="45" x14ac:dyDescent="0.2">
      <c r="A154" s="149"/>
      <c r="B154" s="441">
        <v>144</v>
      </c>
      <c r="C154" s="244"/>
      <c r="D154" s="109"/>
      <c r="E154" s="472"/>
      <c r="F154" s="110"/>
      <c r="G154" s="109"/>
      <c r="H154" s="109"/>
      <c r="I154" s="109"/>
      <c r="J154" s="512"/>
      <c r="K154" s="442"/>
      <c r="L154" s="111"/>
      <c r="M154" s="118" t="b">
        <f t="shared" si="116"/>
        <v>0</v>
      </c>
      <c r="N154" s="97" t="b">
        <f t="shared" si="117"/>
        <v>0</v>
      </c>
      <c r="O154" s="120"/>
      <c r="P154" s="120"/>
      <c r="Q154" s="111"/>
      <c r="R154" s="123"/>
      <c r="S154" s="97" t="b">
        <f t="shared" si="120"/>
        <v>0</v>
      </c>
      <c r="T154" s="125">
        <f t="shared" si="121"/>
        <v>0</v>
      </c>
      <c r="U154" s="98" t="str">
        <f t="shared" si="109"/>
        <v xml:space="preserve">VALORE PROBABILIDAD Y/O IMPACTO </v>
      </c>
      <c r="V154" s="113"/>
      <c r="W154" s="111"/>
      <c r="X154" s="100" t="b">
        <f t="shared" si="110"/>
        <v>0</v>
      </c>
      <c r="Y154" s="97" t="b">
        <f t="shared" si="111"/>
        <v>0</v>
      </c>
      <c r="Z154" s="111"/>
      <c r="AA154" s="100" t="b">
        <f t="shared" si="112"/>
        <v>0</v>
      </c>
      <c r="AB154" s="97" t="b">
        <f t="shared" si="113"/>
        <v>0</v>
      </c>
      <c r="AC154" s="162"/>
      <c r="AD154" s="173"/>
      <c r="AE154" s="173"/>
      <c r="AF154" s="173"/>
      <c r="AG154" s="104">
        <f t="shared" si="114"/>
        <v>0</v>
      </c>
      <c r="AH154" s="105">
        <f t="shared" si="115"/>
        <v>0</v>
      </c>
      <c r="AI154" s="98" t="str">
        <f t="shared" si="118"/>
        <v>ESTABLEZCA CONTROL Y EVALUELO</v>
      </c>
      <c r="AJ154" s="107" t="str">
        <f t="shared" si="119"/>
        <v>ESTABLEZCA CONTROL Y EVALUELO</v>
      </c>
      <c r="AK154" s="163"/>
      <c r="AL154" s="163"/>
      <c r="AM154" s="163"/>
      <c r="AN154" s="163"/>
      <c r="AO154" s="163"/>
      <c r="AP154" s="163"/>
      <c r="AQ154" s="163"/>
      <c r="AR154" s="164"/>
      <c r="AS154" s="132"/>
    </row>
    <row r="155" spans="1:45" ht="45" x14ac:dyDescent="0.2">
      <c r="A155" s="149"/>
      <c r="B155" s="441">
        <v>145</v>
      </c>
      <c r="C155" s="244"/>
      <c r="D155" s="109"/>
      <c r="E155" s="472"/>
      <c r="F155" s="110"/>
      <c r="G155" s="109"/>
      <c r="H155" s="109"/>
      <c r="I155" s="109"/>
      <c r="J155" s="512"/>
      <c r="K155" s="442"/>
      <c r="L155" s="111"/>
      <c r="M155" s="118" t="b">
        <f t="shared" si="116"/>
        <v>0</v>
      </c>
      <c r="N155" s="97" t="b">
        <f t="shared" si="117"/>
        <v>0</v>
      </c>
      <c r="O155" s="120"/>
      <c r="P155" s="120"/>
      <c r="Q155" s="111"/>
      <c r="R155" s="123"/>
      <c r="S155" s="97" t="b">
        <f t="shared" si="120"/>
        <v>0</v>
      </c>
      <c r="T155" s="125">
        <f t="shared" si="121"/>
        <v>0</v>
      </c>
      <c r="U155" s="98" t="str">
        <f t="shared" si="109"/>
        <v xml:space="preserve">VALORE PROBABILIDAD Y/O IMPACTO </v>
      </c>
      <c r="V155" s="113"/>
      <c r="W155" s="111"/>
      <c r="X155" s="100" t="b">
        <f t="shared" si="110"/>
        <v>0</v>
      </c>
      <c r="Y155" s="97" t="b">
        <f t="shared" si="111"/>
        <v>0</v>
      </c>
      <c r="Z155" s="111"/>
      <c r="AA155" s="100" t="b">
        <f t="shared" si="112"/>
        <v>0</v>
      </c>
      <c r="AB155" s="97" t="b">
        <f t="shared" si="113"/>
        <v>0</v>
      </c>
      <c r="AC155" s="162"/>
      <c r="AD155" s="173"/>
      <c r="AE155" s="173"/>
      <c r="AF155" s="173"/>
      <c r="AG155" s="104">
        <f t="shared" si="114"/>
        <v>0</v>
      </c>
      <c r="AH155" s="105">
        <f t="shared" si="115"/>
        <v>0</v>
      </c>
      <c r="AI155" s="98" t="str">
        <f t="shared" si="118"/>
        <v>ESTABLEZCA CONTROL Y EVALUELO</v>
      </c>
      <c r="AJ155" s="107" t="str">
        <f t="shared" si="119"/>
        <v>ESTABLEZCA CONTROL Y EVALUELO</v>
      </c>
      <c r="AK155" s="163"/>
      <c r="AL155" s="163"/>
      <c r="AM155" s="163"/>
      <c r="AN155" s="163"/>
      <c r="AO155" s="163"/>
      <c r="AP155" s="163"/>
      <c r="AQ155" s="163"/>
      <c r="AR155" s="164"/>
      <c r="AS155" s="132"/>
    </row>
    <row r="156" spans="1:45" ht="45" x14ac:dyDescent="0.2">
      <c r="A156" s="149"/>
      <c r="B156" s="441">
        <v>146</v>
      </c>
      <c r="C156" s="244"/>
      <c r="D156" s="109"/>
      <c r="E156" s="472"/>
      <c r="F156" s="110"/>
      <c r="G156" s="109"/>
      <c r="H156" s="109"/>
      <c r="I156" s="109"/>
      <c r="J156" s="512"/>
      <c r="K156" s="442"/>
      <c r="L156" s="111"/>
      <c r="M156" s="118" t="b">
        <f t="shared" si="116"/>
        <v>0</v>
      </c>
      <c r="N156" s="97" t="b">
        <f t="shared" si="117"/>
        <v>0</v>
      </c>
      <c r="O156" s="120"/>
      <c r="P156" s="120"/>
      <c r="Q156" s="111"/>
      <c r="R156" s="123"/>
      <c r="S156" s="97" t="b">
        <f t="shared" si="120"/>
        <v>0</v>
      </c>
      <c r="T156" s="125">
        <f t="shared" si="121"/>
        <v>0</v>
      </c>
      <c r="U156" s="98" t="str">
        <f t="shared" si="109"/>
        <v xml:space="preserve">VALORE PROBABILIDAD Y/O IMPACTO </v>
      </c>
      <c r="V156" s="113"/>
      <c r="W156" s="111"/>
      <c r="X156" s="100" t="b">
        <f t="shared" si="110"/>
        <v>0</v>
      </c>
      <c r="Y156" s="97" t="b">
        <f t="shared" si="111"/>
        <v>0</v>
      </c>
      <c r="Z156" s="111"/>
      <c r="AA156" s="100" t="b">
        <f t="shared" si="112"/>
        <v>0</v>
      </c>
      <c r="AB156" s="97" t="b">
        <f t="shared" si="113"/>
        <v>0</v>
      </c>
      <c r="AC156" s="162"/>
      <c r="AD156" s="173"/>
      <c r="AE156" s="173"/>
      <c r="AF156" s="173"/>
      <c r="AG156" s="104">
        <f t="shared" si="114"/>
        <v>0</v>
      </c>
      <c r="AH156" s="105">
        <f t="shared" si="115"/>
        <v>0</v>
      </c>
      <c r="AI156" s="98" t="str">
        <f t="shared" si="118"/>
        <v>ESTABLEZCA CONTROL Y EVALUELO</v>
      </c>
      <c r="AJ156" s="107" t="str">
        <f t="shared" si="119"/>
        <v>ESTABLEZCA CONTROL Y EVALUELO</v>
      </c>
      <c r="AK156" s="163"/>
      <c r="AL156" s="163"/>
      <c r="AM156" s="163"/>
      <c r="AN156" s="163"/>
      <c r="AO156" s="163"/>
      <c r="AP156" s="163"/>
      <c r="AQ156" s="163"/>
      <c r="AR156" s="164"/>
      <c r="AS156" s="132"/>
    </row>
    <row r="157" spans="1:45" ht="45" x14ac:dyDescent="0.2">
      <c r="A157" s="149"/>
      <c r="B157" s="441">
        <v>147</v>
      </c>
      <c r="C157" s="244"/>
      <c r="D157" s="109"/>
      <c r="E157" s="472"/>
      <c r="F157" s="110"/>
      <c r="G157" s="109"/>
      <c r="H157" s="109"/>
      <c r="I157" s="109"/>
      <c r="J157" s="512"/>
      <c r="K157" s="442"/>
      <c r="L157" s="111"/>
      <c r="M157" s="118" t="b">
        <f t="shared" si="116"/>
        <v>0</v>
      </c>
      <c r="N157" s="97" t="b">
        <f t="shared" si="117"/>
        <v>0</v>
      </c>
      <c r="O157" s="120"/>
      <c r="P157" s="120"/>
      <c r="Q157" s="111"/>
      <c r="R157" s="123"/>
      <c r="S157" s="97" t="b">
        <f t="shared" si="120"/>
        <v>0</v>
      </c>
      <c r="T157" s="125">
        <f t="shared" si="121"/>
        <v>0</v>
      </c>
      <c r="U157" s="98" t="str">
        <f t="shared" si="109"/>
        <v xml:space="preserve">VALORE PROBABILIDAD Y/O IMPACTO </v>
      </c>
      <c r="V157" s="113"/>
      <c r="W157" s="111"/>
      <c r="X157" s="100" t="b">
        <f t="shared" si="110"/>
        <v>0</v>
      </c>
      <c r="Y157" s="97" t="b">
        <f t="shared" si="111"/>
        <v>0</v>
      </c>
      <c r="Z157" s="111"/>
      <c r="AA157" s="100" t="b">
        <f t="shared" si="112"/>
        <v>0</v>
      </c>
      <c r="AB157" s="97" t="b">
        <f t="shared" si="113"/>
        <v>0</v>
      </c>
      <c r="AC157" s="162"/>
      <c r="AD157" s="173"/>
      <c r="AE157" s="173"/>
      <c r="AF157" s="173"/>
      <c r="AG157" s="104">
        <f t="shared" si="114"/>
        <v>0</v>
      </c>
      <c r="AH157" s="105">
        <f t="shared" si="115"/>
        <v>0</v>
      </c>
      <c r="AI157" s="98" t="str">
        <f t="shared" si="118"/>
        <v>ESTABLEZCA CONTROL Y EVALUELO</v>
      </c>
      <c r="AJ157" s="107" t="str">
        <f t="shared" si="119"/>
        <v>ESTABLEZCA CONTROL Y EVALUELO</v>
      </c>
      <c r="AK157" s="163"/>
      <c r="AL157" s="163"/>
      <c r="AM157" s="163"/>
      <c r="AN157" s="163"/>
      <c r="AO157" s="163"/>
      <c r="AP157" s="163"/>
      <c r="AQ157" s="163"/>
      <c r="AR157" s="164"/>
      <c r="AS157" s="132"/>
    </row>
    <row r="158" spans="1:45" ht="45" x14ac:dyDescent="0.2">
      <c r="A158" s="149"/>
      <c r="B158" s="441">
        <v>148</v>
      </c>
      <c r="C158" s="244"/>
      <c r="D158" s="109"/>
      <c r="E158" s="472"/>
      <c r="F158" s="110"/>
      <c r="G158" s="109"/>
      <c r="H158" s="109"/>
      <c r="I158" s="109"/>
      <c r="J158" s="512"/>
      <c r="K158" s="442"/>
      <c r="L158" s="111"/>
      <c r="M158" s="118" t="b">
        <f t="shared" si="116"/>
        <v>0</v>
      </c>
      <c r="N158" s="97" t="b">
        <f t="shared" si="117"/>
        <v>0</v>
      </c>
      <c r="O158" s="120"/>
      <c r="P158" s="120"/>
      <c r="Q158" s="111"/>
      <c r="R158" s="123"/>
      <c r="S158" s="97" t="b">
        <f t="shared" si="120"/>
        <v>0</v>
      </c>
      <c r="T158" s="125">
        <f t="shared" si="121"/>
        <v>0</v>
      </c>
      <c r="U158" s="98" t="str">
        <f t="shared" si="109"/>
        <v xml:space="preserve">VALORE PROBABILIDAD Y/O IMPACTO </v>
      </c>
      <c r="V158" s="113"/>
      <c r="W158" s="111"/>
      <c r="X158" s="100" t="b">
        <f t="shared" si="110"/>
        <v>0</v>
      </c>
      <c r="Y158" s="97" t="b">
        <f t="shared" si="111"/>
        <v>0</v>
      </c>
      <c r="Z158" s="111"/>
      <c r="AA158" s="100" t="b">
        <f t="shared" si="112"/>
        <v>0</v>
      </c>
      <c r="AB158" s="97" t="b">
        <f t="shared" si="113"/>
        <v>0</v>
      </c>
      <c r="AC158" s="162"/>
      <c r="AD158" s="173"/>
      <c r="AE158" s="173"/>
      <c r="AF158" s="173"/>
      <c r="AG158" s="104">
        <f t="shared" si="114"/>
        <v>0</v>
      </c>
      <c r="AH158" s="105">
        <f t="shared" si="115"/>
        <v>0</v>
      </c>
      <c r="AI158" s="98" t="str">
        <f t="shared" si="118"/>
        <v>ESTABLEZCA CONTROL Y EVALUELO</v>
      </c>
      <c r="AJ158" s="107" t="str">
        <f t="shared" si="119"/>
        <v>ESTABLEZCA CONTROL Y EVALUELO</v>
      </c>
      <c r="AK158" s="163"/>
      <c r="AL158" s="163"/>
      <c r="AM158" s="163"/>
      <c r="AN158" s="163"/>
      <c r="AO158" s="163"/>
      <c r="AP158" s="163"/>
      <c r="AQ158" s="163"/>
      <c r="AR158" s="164"/>
      <c r="AS158" s="132"/>
    </row>
    <row r="159" spans="1:45" ht="45" x14ac:dyDescent="0.2">
      <c r="A159" s="149"/>
      <c r="B159" s="441">
        <v>149</v>
      </c>
      <c r="C159" s="244"/>
      <c r="D159" s="109"/>
      <c r="E159" s="472"/>
      <c r="F159" s="110"/>
      <c r="G159" s="109"/>
      <c r="H159" s="109"/>
      <c r="I159" s="109"/>
      <c r="J159" s="512"/>
      <c r="K159" s="442"/>
      <c r="L159" s="111"/>
      <c r="M159" s="118" t="b">
        <f t="shared" si="116"/>
        <v>0</v>
      </c>
      <c r="N159" s="97" t="b">
        <f t="shared" si="117"/>
        <v>0</v>
      </c>
      <c r="O159" s="120"/>
      <c r="P159" s="120"/>
      <c r="Q159" s="111"/>
      <c r="R159" s="123"/>
      <c r="S159" s="97" t="b">
        <f t="shared" si="120"/>
        <v>0</v>
      </c>
      <c r="T159" s="125">
        <f t="shared" si="121"/>
        <v>0</v>
      </c>
      <c r="U159" s="98" t="str">
        <f t="shared" si="109"/>
        <v xml:space="preserve">VALORE PROBABILIDAD Y/O IMPACTO </v>
      </c>
      <c r="V159" s="113"/>
      <c r="W159" s="111"/>
      <c r="X159" s="100" t="b">
        <f t="shared" si="110"/>
        <v>0</v>
      </c>
      <c r="Y159" s="97" t="b">
        <f t="shared" si="111"/>
        <v>0</v>
      </c>
      <c r="Z159" s="111"/>
      <c r="AA159" s="100" t="b">
        <f t="shared" si="112"/>
        <v>0</v>
      </c>
      <c r="AB159" s="97" t="b">
        <f t="shared" si="113"/>
        <v>0</v>
      </c>
      <c r="AC159" s="162"/>
      <c r="AD159" s="173"/>
      <c r="AE159" s="173"/>
      <c r="AF159" s="173"/>
      <c r="AG159" s="104">
        <f t="shared" si="114"/>
        <v>0</v>
      </c>
      <c r="AH159" s="105">
        <f t="shared" si="115"/>
        <v>0</v>
      </c>
      <c r="AI159" s="98" t="str">
        <f t="shared" si="118"/>
        <v>ESTABLEZCA CONTROL Y EVALUELO</v>
      </c>
      <c r="AJ159" s="107" t="str">
        <f t="shared" si="119"/>
        <v>ESTABLEZCA CONTROL Y EVALUELO</v>
      </c>
      <c r="AK159" s="163"/>
      <c r="AL159" s="163"/>
      <c r="AM159" s="163"/>
      <c r="AN159" s="163"/>
      <c r="AO159" s="163"/>
      <c r="AP159" s="163"/>
      <c r="AQ159" s="163"/>
      <c r="AR159" s="164"/>
      <c r="AS159" s="132"/>
    </row>
    <row r="160" spans="1:45" ht="45" x14ac:dyDescent="0.2">
      <c r="A160" s="149"/>
      <c r="B160" s="441">
        <v>150</v>
      </c>
      <c r="C160" s="244"/>
      <c r="D160" s="109"/>
      <c r="E160" s="472"/>
      <c r="F160" s="110"/>
      <c r="G160" s="109"/>
      <c r="H160" s="109"/>
      <c r="I160" s="109"/>
      <c r="J160" s="512"/>
      <c r="K160" s="442"/>
      <c r="L160" s="111"/>
      <c r="M160" s="118" t="b">
        <f t="shared" si="116"/>
        <v>0</v>
      </c>
      <c r="N160" s="97" t="b">
        <f t="shared" si="117"/>
        <v>0</v>
      </c>
      <c r="O160" s="120"/>
      <c r="P160" s="120"/>
      <c r="Q160" s="111"/>
      <c r="R160" s="123"/>
      <c r="S160" s="97" t="b">
        <f t="shared" si="120"/>
        <v>0</v>
      </c>
      <c r="T160" s="125">
        <f t="shared" si="121"/>
        <v>0</v>
      </c>
      <c r="U160" s="98" t="str">
        <f t="shared" si="109"/>
        <v xml:space="preserve">VALORE PROBABILIDAD Y/O IMPACTO </v>
      </c>
      <c r="V160" s="113"/>
      <c r="W160" s="111"/>
      <c r="X160" s="100" t="b">
        <f t="shared" si="110"/>
        <v>0</v>
      </c>
      <c r="Y160" s="97" t="b">
        <f t="shared" si="111"/>
        <v>0</v>
      </c>
      <c r="Z160" s="111"/>
      <c r="AA160" s="100" t="b">
        <f t="shared" si="112"/>
        <v>0</v>
      </c>
      <c r="AB160" s="97" t="b">
        <f t="shared" si="113"/>
        <v>0</v>
      </c>
      <c r="AC160" s="162"/>
      <c r="AD160" s="173"/>
      <c r="AE160" s="173"/>
      <c r="AF160" s="173"/>
      <c r="AG160" s="104">
        <f t="shared" si="114"/>
        <v>0</v>
      </c>
      <c r="AH160" s="105">
        <f t="shared" si="115"/>
        <v>0</v>
      </c>
      <c r="AI160" s="98" t="str">
        <f t="shared" si="118"/>
        <v>ESTABLEZCA CONTROL Y EVALUELO</v>
      </c>
      <c r="AJ160" s="107" t="str">
        <f t="shared" si="119"/>
        <v>ESTABLEZCA CONTROL Y EVALUELO</v>
      </c>
      <c r="AK160" s="163"/>
      <c r="AL160" s="163"/>
      <c r="AM160" s="163"/>
      <c r="AN160" s="163"/>
      <c r="AO160" s="163"/>
      <c r="AP160" s="163"/>
      <c r="AQ160" s="163"/>
      <c r="AR160" s="164"/>
      <c r="AS160" s="132"/>
    </row>
    <row r="161" spans="1:45" ht="45" x14ac:dyDescent="0.2">
      <c r="A161" s="149"/>
      <c r="B161" s="441">
        <v>151</v>
      </c>
      <c r="C161" s="244"/>
      <c r="D161" s="109"/>
      <c r="E161" s="472"/>
      <c r="F161" s="110"/>
      <c r="G161" s="109"/>
      <c r="H161" s="109"/>
      <c r="I161" s="109"/>
      <c r="J161" s="512"/>
      <c r="K161" s="442"/>
      <c r="L161" s="111"/>
      <c r="M161" s="118" t="b">
        <f t="shared" si="116"/>
        <v>0</v>
      </c>
      <c r="N161" s="97" t="b">
        <f t="shared" si="117"/>
        <v>0</v>
      </c>
      <c r="O161" s="120"/>
      <c r="P161" s="120"/>
      <c r="Q161" s="111"/>
      <c r="R161" s="123"/>
      <c r="S161" s="97" t="b">
        <f t="shared" si="120"/>
        <v>0</v>
      </c>
      <c r="T161" s="125">
        <f t="shared" si="121"/>
        <v>0</v>
      </c>
      <c r="U161" s="98" t="str">
        <f t="shared" si="109"/>
        <v xml:space="preserve">VALORE PROBABILIDAD Y/O IMPACTO </v>
      </c>
      <c r="V161" s="113"/>
      <c r="W161" s="111"/>
      <c r="X161" s="100" t="b">
        <f t="shared" si="110"/>
        <v>0</v>
      </c>
      <c r="Y161" s="97" t="b">
        <f t="shared" si="111"/>
        <v>0</v>
      </c>
      <c r="Z161" s="111"/>
      <c r="AA161" s="100" t="b">
        <f t="shared" si="112"/>
        <v>0</v>
      </c>
      <c r="AB161" s="97" t="b">
        <f t="shared" si="113"/>
        <v>0</v>
      </c>
      <c r="AC161" s="162"/>
      <c r="AD161" s="173"/>
      <c r="AE161" s="173"/>
      <c r="AF161" s="173"/>
      <c r="AG161" s="104">
        <f t="shared" si="114"/>
        <v>0</v>
      </c>
      <c r="AH161" s="105">
        <f t="shared" si="115"/>
        <v>0</v>
      </c>
      <c r="AI161" s="98" t="str">
        <f t="shared" si="118"/>
        <v>ESTABLEZCA CONTROL Y EVALUELO</v>
      </c>
      <c r="AJ161" s="107" t="str">
        <f t="shared" si="119"/>
        <v>ESTABLEZCA CONTROL Y EVALUELO</v>
      </c>
      <c r="AK161" s="163"/>
      <c r="AL161" s="163"/>
      <c r="AM161" s="163"/>
      <c r="AN161" s="163"/>
      <c r="AO161" s="163"/>
      <c r="AP161" s="163"/>
      <c r="AQ161" s="163"/>
      <c r="AR161" s="164"/>
      <c r="AS161" s="132"/>
    </row>
    <row r="162" spans="1:45" ht="45" x14ac:dyDescent="0.2">
      <c r="A162" s="149"/>
      <c r="B162" s="441">
        <v>152</v>
      </c>
      <c r="C162" s="244"/>
      <c r="D162" s="109"/>
      <c r="E162" s="472"/>
      <c r="F162" s="110"/>
      <c r="G162" s="109"/>
      <c r="H162" s="109"/>
      <c r="I162" s="109"/>
      <c r="J162" s="512"/>
      <c r="K162" s="442"/>
      <c r="L162" s="111"/>
      <c r="M162" s="118" t="b">
        <f t="shared" si="116"/>
        <v>0</v>
      </c>
      <c r="N162" s="97" t="b">
        <f t="shared" si="117"/>
        <v>0</v>
      </c>
      <c r="O162" s="120"/>
      <c r="P162" s="120"/>
      <c r="Q162" s="111"/>
      <c r="R162" s="123"/>
      <c r="S162" s="97" t="b">
        <f t="shared" si="120"/>
        <v>0</v>
      </c>
      <c r="T162" s="125">
        <f t="shared" si="121"/>
        <v>0</v>
      </c>
      <c r="U162" s="98" t="str">
        <f t="shared" si="109"/>
        <v xml:space="preserve">VALORE PROBABILIDAD Y/O IMPACTO </v>
      </c>
      <c r="V162" s="113"/>
      <c r="W162" s="111"/>
      <c r="X162" s="100" t="b">
        <f t="shared" si="110"/>
        <v>0</v>
      </c>
      <c r="Y162" s="97" t="b">
        <f t="shared" si="111"/>
        <v>0</v>
      </c>
      <c r="Z162" s="111"/>
      <c r="AA162" s="100" t="b">
        <f t="shared" si="112"/>
        <v>0</v>
      </c>
      <c r="AB162" s="97" t="b">
        <f t="shared" si="113"/>
        <v>0</v>
      </c>
      <c r="AC162" s="162"/>
      <c r="AD162" s="173"/>
      <c r="AE162" s="173"/>
      <c r="AF162" s="173"/>
      <c r="AG162" s="104">
        <f t="shared" si="114"/>
        <v>0</v>
      </c>
      <c r="AH162" s="105">
        <f t="shared" si="115"/>
        <v>0</v>
      </c>
      <c r="AI162" s="98" t="str">
        <f t="shared" si="118"/>
        <v>ESTABLEZCA CONTROL Y EVALUELO</v>
      </c>
      <c r="AJ162" s="107" t="str">
        <f t="shared" si="119"/>
        <v>ESTABLEZCA CONTROL Y EVALUELO</v>
      </c>
      <c r="AK162" s="163"/>
      <c r="AL162" s="163"/>
      <c r="AM162" s="163"/>
      <c r="AN162" s="163"/>
      <c r="AO162" s="163"/>
      <c r="AP162" s="163"/>
      <c r="AQ162" s="163"/>
      <c r="AR162" s="164"/>
      <c r="AS162" s="132"/>
    </row>
    <row r="163" spans="1:45" ht="45" x14ac:dyDescent="0.2">
      <c r="A163" s="149"/>
      <c r="B163" s="441">
        <v>153</v>
      </c>
      <c r="C163" s="244"/>
      <c r="D163" s="109"/>
      <c r="E163" s="472"/>
      <c r="F163" s="110"/>
      <c r="G163" s="109"/>
      <c r="H163" s="109"/>
      <c r="I163" s="109"/>
      <c r="J163" s="512"/>
      <c r="K163" s="442"/>
      <c r="L163" s="111"/>
      <c r="M163" s="118" t="b">
        <f t="shared" si="116"/>
        <v>0</v>
      </c>
      <c r="N163" s="97" t="b">
        <f t="shared" si="117"/>
        <v>0</v>
      </c>
      <c r="O163" s="120"/>
      <c r="P163" s="120"/>
      <c r="Q163" s="111"/>
      <c r="R163" s="123"/>
      <c r="S163" s="97" t="b">
        <f t="shared" si="120"/>
        <v>0</v>
      </c>
      <c r="T163" s="125">
        <f t="shared" si="121"/>
        <v>0</v>
      </c>
      <c r="U163" s="98" t="str">
        <f t="shared" si="109"/>
        <v xml:space="preserve">VALORE PROBABILIDAD Y/O IMPACTO </v>
      </c>
      <c r="V163" s="113"/>
      <c r="W163" s="111"/>
      <c r="X163" s="100" t="b">
        <f t="shared" si="110"/>
        <v>0</v>
      </c>
      <c r="Y163" s="97" t="b">
        <f t="shared" si="111"/>
        <v>0</v>
      </c>
      <c r="Z163" s="111"/>
      <c r="AA163" s="100" t="b">
        <f t="shared" si="112"/>
        <v>0</v>
      </c>
      <c r="AB163" s="97" t="b">
        <f t="shared" si="113"/>
        <v>0</v>
      </c>
      <c r="AC163" s="162"/>
      <c r="AD163" s="173"/>
      <c r="AE163" s="173"/>
      <c r="AF163" s="173"/>
      <c r="AG163" s="104">
        <f t="shared" si="114"/>
        <v>0</v>
      </c>
      <c r="AH163" s="105">
        <f t="shared" si="115"/>
        <v>0</v>
      </c>
      <c r="AI163" s="98" t="str">
        <f t="shared" si="118"/>
        <v>ESTABLEZCA CONTROL Y EVALUELO</v>
      </c>
      <c r="AJ163" s="107" t="str">
        <f t="shared" si="119"/>
        <v>ESTABLEZCA CONTROL Y EVALUELO</v>
      </c>
      <c r="AK163" s="163"/>
      <c r="AL163" s="163"/>
      <c r="AM163" s="163"/>
      <c r="AN163" s="163"/>
      <c r="AO163" s="163"/>
      <c r="AP163" s="163"/>
      <c r="AQ163" s="163"/>
      <c r="AR163" s="164"/>
      <c r="AS163" s="132"/>
    </row>
    <row r="164" spans="1:45" ht="45" x14ac:dyDescent="0.2">
      <c r="A164" s="149"/>
      <c r="B164" s="441">
        <v>154</v>
      </c>
      <c r="C164" s="244"/>
      <c r="D164" s="109"/>
      <c r="E164" s="472"/>
      <c r="F164" s="110"/>
      <c r="G164" s="109"/>
      <c r="H164" s="109"/>
      <c r="I164" s="109"/>
      <c r="J164" s="512"/>
      <c r="K164" s="442"/>
      <c r="L164" s="111"/>
      <c r="M164" s="118" t="b">
        <f t="shared" si="116"/>
        <v>0</v>
      </c>
      <c r="N164" s="97" t="b">
        <f t="shared" si="117"/>
        <v>0</v>
      </c>
      <c r="O164" s="120"/>
      <c r="P164" s="120"/>
      <c r="Q164" s="111"/>
      <c r="R164" s="123"/>
      <c r="S164" s="97" t="b">
        <f t="shared" si="120"/>
        <v>0</v>
      </c>
      <c r="T164" s="125">
        <f t="shared" si="121"/>
        <v>0</v>
      </c>
      <c r="U164" s="98" t="str">
        <f t="shared" si="109"/>
        <v xml:space="preserve">VALORE PROBABILIDAD Y/O IMPACTO </v>
      </c>
      <c r="V164" s="113"/>
      <c r="W164" s="111"/>
      <c r="X164" s="100" t="b">
        <f t="shared" si="110"/>
        <v>0</v>
      </c>
      <c r="Y164" s="97" t="b">
        <f t="shared" si="111"/>
        <v>0</v>
      </c>
      <c r="Z164" s="111"/>
      <c r="AA164" s="100" t="b">
        <f t="shared" si="112"/>
        <v>0</v>
      </c>
      <c r="AB164" s="97" t="b">
        <f t="shared" si="113"/>
        <v>0</v>
      </c>
      <c r="AC164" s="162"/>
      <c r="AD164" s="173"/>
      <c r="AE164" s="173"/>
      <c r="AF164" s="173"/>
      <c r="AG164" s="104">
        <f t="shared" si="114"/>
        <v>0</v>
      </c>
      <c r="AH164" s="105">
        <f t="shared" si="115"/>
        <v>0</v>
      </c>
      <c r="AI164" s="98" t="str">
        <f t="shared" si="118"/>
        <v>ESTABLEZCA CONTROL Y EVALUELO</v>
      </c>
      <c r="AJ164" s="107" t="str">
        <f t="shared" si="119"/>
        <v>ESTABLEZCA CONTROL Y EVALUELO</v>
      </c>
      <c r="AK164" s="163"/>
      <c r="AL164" s="163"/>
      <c r="AM164" s="163"/>
      <c r="AN164" s="163"/>
      <c r="AO164" s="163"/>
      <c r="AP164" s="163"/>
      <c r="AQ164" s="163"/>
      <c r="AR164" s="164"/>
      <c r="AS164" s="132"/>
    </row>
    <row r="165" spans="1:45" ht="45" x14ac:dyDescent="0.2">
      <c r="A165" s="149"/>
      <c r="B165" s="441">
        <v>155</v>
      </c>
      <c r="C165" s="244"/>
      <c r="D165" s="109"/>
      <c r="E165" s="472"/>
      <c r="F165" s="110"/>
      <c r="G165" s="109"/>
      <c r="H165" s="109"/>
      <c r="I165" s="109"/>
      <c r="J165" s="512"/>
      <c r="K165" s="442"/>
      <c r="L165" s="111"/>
      <c r="M165" s="118" t="b">
        <f t="shared" si="116"/>
        <v>0</v>
      </c>
      <c r="N165" s="97" t="b">
        <f t="shared" si="117"/>
        <v>0</v>
      </c>
      <c r="O165" s="120"/>
      <c r="P165" s="120"/>
      <c r="Q165" s="111"/>
      <c r="R165" s="123"/>
      <c r="S165" s="97" t="b">
        <f t="shared" si="120"/>
        <v>0</v>
      </c>
      <c r="T165" s="125">
        <f t="shared" si="121"/>
        <v>0</v>
      </c>
      <c r="U165" s="98" t="str">
        <f t="shared" si="109"/>
        <v xml:space="preserve">VALORE PROBABILIDAD Y/O IMPACTO </v>
      </c>
      <c r="V165" s="113"/>
      <c r="W165" s="111"/>
      <c r="X165" s="100" t="b">
        <f t="shared" si="110"/>
        <v>0</v>
      </c>
      <c r="Y165" s="97" t="b">
        <f t="shared" si="111"/>
        <v>0</v>
      </c>
      <c r="Z165" s="111"/>
      <c r="AA165" s="100" t="b">
        <f t="shared" si="112"/>
        <v>0</v>
      </c>
      <c r="AB165" s="97" t="b">
        <f t="shared" si="113"/>
        <v>0</v>
      </c>
      <c r="AC165" s="162"/>
      <c r="AD165" s="173"/>
      <c r="AE165" s="173"/>
      <c r="AF165" s="173"/>
      <c r="AG165" s="104">
        <f t="shared" si="114"/>
        <v>0</v>
      </c>
      <c r="AH165" s="105">
        <f t="shared" si="115"/>
        <v>0</v>
      </c>
      <c r="AI165" s="98" t="str">
        <f t="shared" si="118"/>
        <v>ESTABLEZCA CONTROL Y EVALUELO</v>
      </c>
      <c r="AJ165" s="107" t="str">
        <f t="shared" si="119"/>
        <v>ESTABLEZCA CONTROL Y EVALUELO</v>
      </c>
      <c r="AK165" s="163"/>
      <c r="AL165" s="163"/>
      <c r="AM165" s="163"/>
      <c r="AN165" s="163"/>
      <c r="AO165" s="163"/>
      <c r="AP165" s="163"/>
      <c r="AQ165" s="163"/>
      <c r="AR165" s="164"/>
      <c r="AS165" s="132"/>
    </row>
    <row r="166" spans="1:45" ht="45" x14ac:dyDescent="0.2">
      <c r="A166" s="149"/>
      <c r="B166" s="441">
        <v>156</v>
      </c>
      <c r="C166" s="244"/>
      <c r="D166" s="109"/>
      <c r="E166" s="472"/>
      <c r="F166" s="110"/>
      <c r="G166" s="109"/>
      <c r="H166" s="109"/>
      <c r="I166" s="109"/>
      <c r="J166" s="512"/>
      <c r="K166" s="442"/>
      <c r="L166" s="111"/>
      <c r="M166" s="118" t="b">
        <f t="shared" si="116"/>
        <v>0</v>
      </c>
      <c r="N166" s="97" t="b">
        <f t="shared" si="117"/>
        <v>0</v>
      </c>
      <c r="O166" s="120"/>
      <c r="P166" s="120"/>
      <c r="Q166" s="111"/>
      <c r="R166" s="123"/>
      <c r="S166" s="97" t="b">
        <f t="shared" si="120"/>
        <v>0</v>
      </c>
      <c r="T166" s="125">
        <f t="shared" si="121"/>
        <v>0</v>
      </c>
      <c r="U166" s="98" t="str">
        <f t="shared" si="109"/>
        <v xml:space="preserve">VALORE PROBABILIDAD Y/O IMPACTO </v>
      </c>
      <c r="V166" s="113"/>
      <c r="W166" s="111"/>
      <c r="X166" s="100" t="b">
        <f t="shared" si="110"/>
        <v>0</v>
      </c>
      <c r="Y166" s="97" t="b">
        <f t="shared" si="111"/>
        <v>0</v>
      </c>
      <c r="Z166" s="111"/>
      <c r="AA166" s="100" t="b">
        <f t="shared" si="112"/>
        <v>0</v>
      </c>
      <c r="AB166" s="97" t="b">
        <f t="shared" si="113"/>
        <v>0</v>
      </c>
      <c r="AC166" s="162"/>
      <c r="AD166" s="173"/>
      <c r="AE166" s="173"/>
      <c r="AF166" s="173"/>
      <c r="AG166" s="104">
        <f t="shared" si="114"/>
        <v>0</v>
      </c>
      <c r="AH166" s="105">
        <f t="shared" si="115"/>
        <v>0</v>
      </c>
      <c r="AI166" s="98" t="str">
        <f t="shared" si="118"/>
        <v>ESTABLEZCA CONTROL Y EVALUELO</v>
      </c>
      <c r="AJ166" s="107" t="str">
        <f t="shared" si="119"/>
        <v>ESTABLEZCA CONTROL Y EVALUELO</v>
      </c>
      <c r="AK166" s="163"/>
      <c r="AL166" s="163"/>
      <c r="AM166" s="163"/>
      <c r="AN166" s="163"/>
      <c r="AO166" s="163"/>
      <c r="AP166" s="163"/>
      <c r="AQ166" s="163"/>
      <c r="AR166" s="164"/>
      <c r="AS166" s="132"/>
    </row>
    <row r="167" spans="1:45" ht="45" x14ac:dyDescent="0.2">
      <c r="A167" s="149"/>
      <c r="B167" s="441">
        <v>157</v>
      </c>
      <c r="C167" s="244"/>
      <c r="D167" s="109"/>
      <c r="E167" s="472"/>
      <c r="F167" s="110"/>
      <c r="G167" s="109"/>
      <c r="H167" s="109"/>
      <c r="I167" s="109"/>
      <c r="J167" s="512"/>
      <c r="K167" s="442"/>
      <c r="L167" s="111"/>
      <c r="M167" s="118" t="b">
        <f t="shared" si="116"/>
        <v>0</v>
      </c>
      <c r="N167" s="97" t="b">
        <f t="shared" si="117"/>
        <v>0</v>
      </c>
      <c r="O167" s="120"/>
      <c r="P167" s="120"/>
      <c r="Q167" s="111"/>
      <c r="R167" s="123"/>
      <c r="S167" s="97" t="b">
        <f t="shared" si="120"/>
        <v>0</v>
      </c>
      <c r="T167" s="125">
        <f t="shared" si="121"/>
        <v>0</v>
      </c>
      <c r="U167" s="98" t="str">
        <f t="shared" si="109"/>
        <v xml:space="preserve">VALORE PROBABILIDAD Y/O IMPACTO </v>
      </c>
      <c r="V167" s="113"/>
      <c r="W167" s="111"/>
      <c r="X167" s="100" t="b">
        <f t="shared" si="110"/>
        <v>0</v>
      </c>
      <c r="Y167" s="97" t="b">
        <f t="shared" si="111"/>
        <v>0</v>
      </c>
      <c r="Z167" s="111"/>
      <c r="AA167" s="100" t="b">
        <f t="shared" si="112"/>
        <v>0</v>
      </c>
      <c r="AB167" s="97" t="b">
        <f t="shared" si="113"/>
        <v>0</v>
      </c>
      <c r="AC167" s="162"/>
      <c r="AD167" s="173"/>
      <c r="AE167" s="173"/>
      <c r="AF167" s="173"/>
      <c r="AG167" s="104">
        <f t="shared" si="114"/>
        <v>0</v>
      </c>
      <c r="AH167" s="105">
        <f t="shared" si="115"/>
        <v>0</v>
      </c>
      <c r="AI167" s="98" t="str">
        <f t="shared" si="118"/>
        <v>ESTABLEZCA CONTROL Y EVALUELO</v>
      </c>
      <c r="AJ167" s="107" t="str">
        <f t="shared" si="119"/>
        <v>ESTABLEZCA CONTROL Y EVALUELO</v>
      </c>
      <c r="AK167" s="163"/>
      <c r="AL167" s="163"/>
      <c r="AM167" s="163"/>
      <c r="AN167" s="163"/>
      <c r="AO167" s="163"/>
      <c r="AP167" s="163"/>
      <c r="AQ167" s="163"/>
      <c r="AR167" s="164"/>
      <c r="AS167" s="132"/>
    </row>
    <row r="168" spans="1:45" ht="45" x14ac:dyDescent="0.2">
      <c r="A168" s="149"/>
      <c r="B168" s="441">
        <v>158</v>
      </c>
      <c r="C168" s="244"/>
      <c r="D168" s="109"/>
      <c r="E168" s="472"/>
      <c r="F168" s="110"/>
      <c r="G168" s="109"/>
      <c r="H168" s="109"/>
      <c r="I168" s="109"/>
      <c r="J168" s="512"/>
      <c r="K168" s="442"/>
      <c r="L168" s="111"/>
      <c r="M168" s="118" t="b">
        <f t="shared" si="116"/>
        <v>0</v>
      </c>
      <c r="N168" s="97" t="b">
        <f t="shared" si="117"/>
        <v>0</v>
      </c>
      <c r="O168" s="120"/>
      <c r="P168" s="120"/>
      <c r="Q168" s="111"/>
      <c r="R168" s="123"/>
      <c r="S168" s="97" t="b">
        <f t="shared" si="120"/>
        <v>0</v>
      </c>
      <c r="T168" s="125">
        <f t="shared" si="121"/>
        <v>0</v>
      </c>
      <c r="U168" s="98" t="str">
        <f t="shared" si="109"/>
        <v xml:space="preserve">VALORE PROBABILIDAD Y/O IMPACTO </v>
      </c>
      <c r="V168" s="113"/>
      <c r="W168" s="111"/>
      <c r="X168" s="100" t="b">
        <f t="shared" si="110"/>
        <v>0</v>
      </c>
      <c r="Y168" s="97" t="b">
        <f t="shared" si="111"/>
        <v>0</v>
      </c>
      <c r="Z168" s="111"/>
      <c r="AA168" s="100" t="b">
        <f t="shared" si="112"/>
        <v>0</v>
      </c>
      <c r="AB168" s="97" t="b">
        <f t="shared" si="113"/>
        <v>0</v>
      </c>
      <c r="AC168" s="162"/>
      <c r="AD168" s="173"/>
      <c r="AE168" s="173"/>
      <c r="AF168" s="173"/>
      <c r="AG168" s="104">
        <f t="shared" si="114"/>
        <v>0</v>
      </c>
      <c r="AH168" s="105">
        <f t="shared" si="115"/>
        <v>0</v>
      </c>
      <c r="AI168" s="98" t="str">
        <f t="shared" si="118"/>
        <v>ESTABLEZCA CONTROL Y EVALUELO</v>
      </c>
      <c r="AJ168" s="107" t="str">
        <f t="shared" si="119"/>
        <v>ESTABLEZCA CONTROL Y EVALUELO</v>
      </c>
      <c r="AK168" s="163"/>
      <c r="AL168" s="163"/>
      <c r="AM168" s="163"/>
      <c r="AN168" s="163"/>
      <c r="AO168" s="163"/>
      <c r="AP168" s="163"/>
      <c r="AQ168" s="163"/>
      <c r="AR168" s="164"/>
      <c r="AS168" s="132"/>
    </row>
    <row r="169" spans="1:45" ht="45" x14ac:dyDescent="0.2">
      <c r="A169" s="149"/>
      <c r="B169" s="441">
        <v>159</v>
      </c>
      <c r="C169" s="244"/>
      <c r="D169" s="109"/>
      <c r="E169" s="472"/>
      <c r="F169" s="110"/>
      <c r="G169" s="109"/>
      <c r="H169" s="109"/>
      <c r="I169" s="109"/>
      <c r="J169" s="512"/>
      <c r="K169" s="442"/>
      <c r="L169" s="111"/>
      <c r="M169" s="118" t="b">
        <f t="shared" si="116"/>
        <v>0</v>
      </c>
      <c r="N169" s="97" t="b">
        <f t="shared" si="117"/>
        <v>0</v>
      </c>
      <c r="O169" s="120"/>
      <c r="P169" s="120"/>
      <c r="Q169" s="111"/>
      <c r="R169" s="123"/>
      <c r="S169" s="97" t="b">
        <f t="shared" si="120"/>
        <v>0</v>
      </c>
      <c r="T169" s="125">
        <f t="shared" si="121"/>
        <v>0</v>
      </c>
      <c r="U169" s="98" t="str">
        <f t="shared" si="109"/>
        <v xml:space="preserve">VALORE PROBABILIDAD Y/O IMPACTO </v>
      </c>
      <c r="V169" s="113"/>
      <c r="W169" s="111"/>
      <c r="X169" s="100" t="b">
        <f t="shared" si="110"/>
        <v>0</v>
      </c>
      <c r="Y169" s="97" t="b">
        <f t="shared" si="111"/>
        <v>0</v>
      </c>
      <c r="Z169" s="111"/>
      <c r="AA169" s="100" t="b">
        <f t="shared" si="112"/>
        <v>0</v>
      </c>
      <c r="AB169" s="97" t="b">
        <f t="shared" si="113"/>
        <v>0</v>
      </c>
      <c r="AC169" s="162"/>
      <c r="AD169" s="173"/>
      <c r="AE169" s="173"/>
      <c r="AF169" s="173"/>
      <c r="AG169" s="104">
        <f t="shared" si="114"/>
        <v>0</v>
      </c>
      <c r="AH169" s="105">
        <f t="shared" si="115"/>
        <v>0</v>
      </c>
      <c r="AI169" s="98" t="str">
        <f t="shared" si="118"/>
        <v>ESTABLEZCA CONTROL Y EVALUELO</v>
      </c>
      <c r="AJ169" s="107" t="str">
        <f t="shared" si="119"/>
        <v>ESTABLEZCA CONTROL Y EVALUELO</v>
      </c>
      <c r="AK169" s="163"/>
      <c r="AL169" s="163"/>
      <c r="AM169" s="163"/>
      <c r="AN169" s="163"/>
      <c r="AO169" s="163"/>
      <c r="AP169" s="163"/>
      <c r="AQ169" s="163"/>
      <c r="AR169" s="164"/>
      <c r="AS169" s="132"/>
    </row>
    <row r="170" spans="1:45" ht="45" x14ac:dyDescent="0.2">
      <c r="A170" s="149"/>
      <c r="B170" s="441">
        <v>160</v>
      </c>
      <c r="C170" s="244"/>
      <c r="D170" s="109"/>
      <c r="E170" s="472"/>
      <c r="F170" s="110"/>
      <c r="G170" s="109"/>
      <c r="H170" s="109"/>
      <c r="I170" s="109"/>
      <c r="J170" s="512"/>
      <c r="K170" s="442"/>
      <c r="L170" s="111"/>
      <c r="M170" s="118" t="b">
        <f t="shared" ref="M170:M201" si="122">+IF(L170=1,"La actividad que conlleva el riesgo se ejecuta como máximos 2 veces por año",IF(L170=2,"La actividad que conlleva el riesgo se ejecuta de 3 a 24 veces por año",IF(L170=3,"La actividad que conlleva el riesgo se ejecuta de 24 a 500 veces por año",IF(L170=4,"La actividad que conlleva el riesgo se ejecuta mínimo 500 veces al año y máximo 5000 veces por año",IF(L170=5,"La actividad que conlleva el riesgo se ejecuta más de 5000 veces por año")))))</f>
        <v>0</v>
      </c>
      <c r="N170" s="97" t="b">
        <f t="shared" ref="N170:N201" si="123">+IF(L170=1,"20%",IF(L170=2,"40%",IF(L170=3,"60%",IF(L170=4,"80%",IF(L170=5,"100%")))))</f>
        <v>0</v>
      </c>
      <c r="O170" s="120"/>
      <c r="P170" s="120"/>
      <c r="Q170" s="111"/>
      <c r="R170" s="123"/>
      <c r="S170" s="97" t="b">
        <f t="shared" si="120"/>
        <v>0</v>
      </c>
      <c r="T170" s="125">
        <f t="shared" si="121"/>
        <v>0</v>
      </c>
      <c r="U170" s="98" t="str">
        <f t="shared" si="109"/>
        <v xml:space="preserve">VALORE PROBABILIDAD Y/O IMPACTO </v>
      </c>
      <c r="V170" s="113"/>
      <c r="W170" s="111"/>
      <c r="X170" s="100" t="b">
        <f t="shared" si="110"/>
        <v>0</v>
      </c>
      <c r="Y170" s="97" t="b">
        <f t="shared" si="111"/>
        <v>0</v>
      </c>
      <c r="Z170" s="111"/>
      <c r="AA170" s="100" t="b">
        <f t="shared" si="112"/>
        <v>0</v>
      </c>
      <c r="AB170" s="97" t="b">
        <f t="shared" si="113"/>
        <v>0</v>
      </c>
      <c r="AC170" s="162"/>
      <c r="AD170" s="173"/>
      <c r="AE170" s="173"/>
      <c r="AF170" s="173"/>
      <c r="AG170" s="104">
        <f t="shared" si="114"/>
        <v>0</v>
      </c>
      <c r="AH170" s="105">
        <f t="shared" si="115"/>
        <v>0</v>
      </c>
      <c r="AI170" s="98" t="str">
        <f t="shared" si="118"/>
        <v>ESTABLEZCA CONTROL Y EVALUELO</v>
      </c>
      <c r="AJ170" s="107" t="str">
        <f t="shared" si="119"/>
        <v>ESTABLEZCA CONTROL Y EVALUELO</v>
      </c>
      <c r="AK170" s="163"/>
      <c r="AL170" s="163"/>
      <c r="AM170" s="163"/>
      <c r="AN170" s="163"/>
      <c r="AO170" s="163"/>
      <c r="AP170" s="163"/>
      <c r="AQ170" s="163"/>
      <c r="AR170" s="164"/>
      <c r="AS170" s="132"/>
    </row>
    <row r="171" spans="1:45" ht="45" x14ac:dyDescent="0.2">
      <c r="A171" s="149"/>
      <c r="B171" s="441">
        <v>161</v>
      </c>
      <c r="C171" s="244"/>
      <c r="D171" s="109"/>
      <c r="E171" s="472"/>
      <c r="F171" s="110"/>
      <c r="G171" s="109"/>
      <c r="H171" s="109"/>
      <c r="I171" s="109"/>
      <c r="J171" s="512"/>
      <c r="K171" s="442"/>
      <c r="L171" s="111"/>
      <c r="M171" s="118" t="b">
        <f t="shared" si="122"/>
        <v>0</v>
      </c>
      <c r="N171" s="97" t="b">
        <f t="shared" si="123"/>
        <v>0</v>
      </c>
      <c r="O171" s="120"/>
      <c r="P171" s="120"/>
      <c r="Q171" s="111"/>
      <c r="R171" s="123"/>
      <c r="S171" s="97" t="b">
        <f t="shared" si="120"/>
        <v>0</v>
      </c>
      <c r="T171" s="125">
        <f t="shared" si="121"/>
        <v>0</v>
      </c>
      <c r="U171" s="98" t="str">
        <f t="shared" si="109"/>
        <v xml:space="preserve">VALORE PROBABILIDAD Y/O IMPACTO </v>
      </c>
      <c r="V171" s="113"/>
      <c r="W171" s="111"/>
      <c r="X171" s="100" t="b">
        <f t="shared" si="110"/>
        <v>0</v>
      </c>
      <c r="Y171" s="97" t="b">
        <f t="shared" si="111"/>
        <v>0</v>
      </c>
      <c r="Z171" s="111"/>
      <c r="AA171" s="100" t="b">
        <f t="shared" si="112"/>
        <v>0</v>
      </c>
      <c r="AB171" s="97" t="b">
        <f t="shared" si="113"/>
        <v>0</v>
      </c>
      <c r="AC171" s="162"/>
      <c r="AD171" s="173"/>
      <c r="AE171" s="173"/>
      <c r="AF171" s="173"/>
      <c r="AG171" s="104">
        <f t="shared" si="114"/>
        <v>0</v>
      </c>
      <c r="AH171" s="105">
        <f t="shared" si="115"/>
        <v>0</v>
      </c>
      <c r="AI171" s="98" t="str">
        <f t="shared" si="118"/>
        <v>ESTABLEZCA CONTROL Y EVALUELO</v>
      </c>
      <c r="AJ171" s="107" t="str">
        <f t="shared" si="119"/>
        <v>ESTABLEZCA CONTROL Y EVALUELO</v>
      </c>
      <c r="AK171" s="163"/>
      <c r="AL171" s="163"/>
      <c r="AM171" s="163"/>
      <c r="AN171" s="163"/>
      <c r="AO171" s="163"/>
      <c r="AP171" s="163"/>
      <c r="AQ171" s="163"/>
      <c r="AR171" s="164"/>
      <c r="AS171" s="132"/>
    </row>
    <row r="172" spans="1:45" ht="45" x14ac:dyDescent="0.2">
      <c r="A172" s="149"/>
      <c r="B172" s="441">
        <v>162</v>
      </c>
      <c r="C172" s="244"/>
      <c r="D172" s="109"/>
      <c r="E172" s="472"/>
      <c r="F172" s="110"/>
      <c r="G172" s="109"/>
      <c r="H172" s="109"/>
      <c r="I172" s="109"/>
      <c r="J172" s="512"/>
      <c r="K172" s="442"/>
      <c r="L172" s="111"/>
      <c r="M172" s="118" t="b">
        <f t="shared" si="122"/>
        <v>0</v>
      </c>
      <c r="N172" s="97" t="b">
        <f t="shared" si="123"/>
        <v>0</v>
      </c>
      <c r="O172" s="120"/>
      <c r="P172" s="120"/>
      <c r="Q172" s="111"/>
      <c r="R172" s="123"/>
      <c r="S172" s="97" t="b">
        <f t="shared" si="120"/>
        <v>0</v>
      </c>
      <c r="T172" s="125">
        <f t="shared" si="121"/>
        <v>0</v>
      </c>
      <c r="U172" s="98" t="str">
        <f t="shared" si="109"/>
        <v xml:space="preserve">VALORE PROBABILIDAD Y/O IMPACTO </v>
      </c>
      <c r="V172" s="113"/>
      <c r="W172" s="111"/>
      <c r="X172" s="100" t="b">
        <f t="shared" si="110"/>
        <v>0</v>
      </c>
      <c r="Y172" s="97" t="b">
        <f t="shared" si="111"/>
        <v>0</v>
      </c>
      <c r="Z172" s="111"/>
      <c r="AA172" s="100" t="b">
        <f t="shared" si="112"/>
        <v>0</v>
      </c>
      <c r="AB172" s="97" t="b">
        <f t="shared" si="113"/>
        <v>0</v>
      </c>
      <c r="AC172" s="162"/>
      <c r="AD172" s="173"/>
      <c r="AE172" s="173"/>
      <c r="AF172" s="173"/>
      <c r="AG172" s="104">
        <f t="shared" si="114"/>
        <v>0</v>
      </c>
      <c r="AH172" s="105">
        <f t="shared" si="115"/>
        <v>0</v>
      </c>
      <c r="AI172" s="98" t="str">
        <f t="shared" si="118"/>
        <v>ESTABLEZCA CONTROL Y EVALUELO</v>
      </c>
      <c r="AJ172" s="107" t="str">
        <f t="shared" si="119"/>
        <v>ESTABLEZCA CONTROL Y EVALUELO</v>
      </c>
      <c r="AK172" s="163"/>
      <c r="AL172" s="163"/>
      <c r="AM172" s="163"/>
      <c r="AN172" s="163"/>
      <c r="AO172" s="163"/>
      <c r="AP172" s="163"/>
      <c r="AQ172" s="163"/>
      <c r="AR172" s="164"/>
      <c r="AS172" s="132"/>
    </row>
    <row r="173" spans="1:45" ht="45" x14ac:dyDescent="0.2">
      <c r="A173" s="149"/>
      <c r="B173" s="441">
        <v>163</v>
      </c>
      <c r="C173" s="244"/>
      <c r="D173" s="109"/>
      <c r="E173" s="472"/>
      <c r="F173" s="110"/>
      <c r="G173" s="109"/>
      <c r="H173" s="109"/>
      <c r="I173" s="109"/>
      <c r="J173" s="512"/>
      <c r="K173" s="442"/>
      <c r="L173" s="111"/>
      <c r="M173" s="118" t="b">
        <f t="shared" si="122"/>
        <v>0</v>
      </c>
      <c r="N173" s="97" t="b">
        <f t="shared" si="123"/>
        <v>0</v>
      </c>
      <c r="O173" s="120"/>
      <c r="P173" s="120"/>
      <c r="Q173" s="111"/>
      <c r="R173" s="123"/>
      <c r="S173" s="97" t="b">
        <f t="shared" si="120"/>
        <v>0</v>
      </c>
      <c r="T173" s="125">
        <f t="shared" si="121"/>
        <v>0</v>
      </c>
      <c r="U173" s="98" t="str">
        <f t="shared" si="109"/>
        <v xml:space="preserve">VALORE PROBABILIDAD Y/O IMPACTO </v>
      </c>
      <c r="V173" s="113"/>
      <c r="W173" s="111"/>
      <c r="X173" s="100" t="b">
        <f t="shared" si="110"/>
        <v>0</v>
      </c>
      <c r="Y173" s="97" t="b">
        <f t="shared" si="111"/>
        <v>0</v>
      </c>
      <c r="Z173" s="111"/>
      <c r="AA173" s="100" t="b">
        <f t="shared" si="112"/>
        <v>0</v>
      </c>
      <c r="AB173" s="97" t="b">
        <f t="shared" si="113"/>
        <v>0</v>
      </c>
      <c r="AC173" s="162"/>
      <c r="AD173" s="173"/>
      <c r="AE173" s="173"/>
      <c r="AF173" s="173"/>
      <c r="AG173" s="104">
        <f t="shared" si="114"/>
        <v>0</v>
      </c>
      <c r="AH173" s="105">
        <f t="shared" si="115"/>
        <v>0</v>
      </c>
      <c r="AI173" s="98" t="str">
        <f t="shared" si="118"/>
        <v>ESTABLEZCA CONTROL Y EVALUELO</v>
      </c>
      <c r="AJ173" s="107" t="str">
        <f t="shared" si="119"/>
        <v>ESTABLEZCA CONTROL Y EVALUELO</v>
      </c>
      <c r="AK173" s="163"/>
      <c r="AL173" s="163"/>
      <c r="AM173" s="163"/>
      <c r="AN173" s="163"/>
      <c r="AO173" s="163"/>
      <c r="AP173" s="163"/>
      <c r="AQ173" s="163"/>
      <c r="AR173" s="164"/>
      <c r="AS173" s="132"/>
    </row>
    <row r="174" spans="1:45" ht="45" x14ac:dyDescent="0.2">
      <c r="A174" s="149"/>
      <c r="B174" s="441">
        <v>164</v>
      </c>
      <c r="C174" s="244"/>
      <c r="D174" s="109"/>
      <c r="E174" s="472"/>
      <c r="F174" s="110"/>
      <c r="G174" s="109"/>
      <c r="H174" s="109"/>
      <c r="I174" s="109"/>
      <c r="J174" s="512"/>
      <c r="K174" s="442"/>
      <c r="L174" s="111"/>
      <c r="M174" s="118" t="b">
        <f t="shared" si="122"/>
        <v>0</v>
      </c>
      <c r="N174" s="97" t="b">
        <f t="shared" si="123"/>
        <v>0</v>
      </c>
      <c r="O174" s="120"/>
      <c r="P174" s="120"/>
      <c r="Q174" s="111"/>
      <c r="R174" s="123"/>
      <c r="S174" s="97" t="b">
        <f t="shared" si="120"/>
        <v>0</v>
      </c>
      <c r="T174" s="125">
        <f t="shared" si="121"/>
        <v>0</v>
      </c>
      <c r="U174" s="98" t="str">
        <f t="shared" si="109"/>
        <v xml:space="preserve">VALORE PROBABILIDAD Y/O IMPACTO </v>
      </c>
      <c r="V174" s="113"/>
      <c r="W174" s="111"/>
      <c r="X174" s="100" t="b">
        <f t="shared" si="110"/>
        <v>0</v>
      </c>
      <c r="Y174" s="97" t="b">
        <f t="shared" si="111"/>
        <v>0</v>
      </c>
      <c r="Z174" s="111"/>
      <c r="AA174" s="100" t="b">
        <f t="shared" si="112"/>
        <v>0</v>
      </c>
      <c r="AB174" s="97" t="b">
        <f t="shared" si="113"/>
        <v>0</v>
      </c>
      <c r="AC174" s="162"/>
      <c r="AD174" s="173"/>
      <c r="AE174" s="173"/>
      <c r="AF174" s="173"/>
      <c r="AG174" s="104">
        <f t="shared" si="114"/>
        <v>0</v>
      </c>
      <c r="AH174" s="105">
        <f t="shared" si="115"/>
        <v>0</v>
      </c>
      <c r="AI174" s="98" t="str">
        <f t="shared" si="118"/>
        <v>ESTABLEZCA CONTROL Y EVALUELO</v>
      </c>
      <c r="AJ174" s="107" t="str">
        <f t="shared" si="119"/>
        <v>ESTABLEZCA CONTROL Y EVALUELO</v>
      </c>
      <c r="AK174" s="163"/>
      <c r="AL174" s="163"/>
      <c r="AM174" s="163"/>
      <c r="AN174" s="163"/>
      <c r="AO174" s="163"/>
      <c r="AP174" s="163"/>
      <c r="AQ174" s="163"/>
      <c r="AR174" s="164"/>
      <c r="AS174" s="132"/>
    </row>
    <row r="175" spans="1:45" ht="45" x14ac:dyDescent="0.2">
      <c r="A175" s="149"/>
      <c r="B175" s="441">
        <v>165</v>
      </c>
      <c r="C175" s="110"/>
      <c r="D175" s="109"/>
      <c r="E175" s="472"/>
      <c r="F175" s="110"/>
      <c r="G175" s="109"/>
      <c r="H175" s="109"/>
      <c r="I175" s="109"/>
      <c r="J175" s="512"/>
      <c r="K175" s="442"/>
      <c r="L175" s="111"/>
      <c r="M175" s="118" t="b">
        <f t="shared" si="122"/>
        <v>0</v>
      </c>
      <c r="N175" s="97" t="b">
        <f t="shared" si="123"/>
        <v>0</v>
      </c>
      <c r="O175" s="120"/>
      <c r="P175" s="120"/>
      <c r="Q175" s="111"/>
      <c r="R175" s="123"/>
      <c r="S175" s="97" t="b">
        <f t="shared" si="120"/>
        <v>0</v>
      </c>
      <c r="T175" s="125">
        <f t="shared" si="121"/>
        <v>0</v>
      </c>
      <c r="U175" s="98" t="str">
        <f t="shared" si="109"/>
        <v xml:space="preserve">VALORE PROBABILIDAD Y/O IMPACTO </v>
      </c>
      <c r="V175" s="113"/>
      <c r="W175" s="111"/>
      <c r="X175" s="100" t="b">
        <f t="shared" si="110"/>
        <v>0</v>
      </c>
      <c r="Y175" s="97" t="b">
        <f t="shared" si="111"/>
        <v>0</v>
      </c>
      <c r="Z175" s="111"/>
      <c r="AA175" s="100" t="b">
        <f t="shared" si="112"/>
        <v>0</v>
      </c>
      <c r="AB175" s="97" t="b">
        <f t="shared" si="113"/>
        <v>0</v>
      </c>
      <c r="AC175" s="162"/>
      <c r="AD175" s="173"/>
      <c r="AE175" s="173"/>
      <c r="AF175" s="173"/>
      <c r="AG175" s="104">
        <f t="shared" si="114"/>
        <v>0</v>
      </c>
      <c r="AH175" s="105">
        <f t="shared" si="115"/>
        <v>0</v>
      </c>
      <c r="AI175" s="98" t="str">
        <f t="shared" si="118"/>
        <v>ESTABLEZCA CONTROL Y EVALUELO</v>
      </c>
      <c r="AJ175" s="107" t="str">
        <f t="shared" si="119"/>
        <v>ESTABLEZCA CONTROL Y EVALUELO</v>
      </c>
      <c r="AK175" s="163"/>
      <c r="AL175" s="163"/>
      <c r="AM175" s="163"/>
      <c r="AN175" s="163"/>
      <c r="AO175" s="163"/>
      <c r="AP175" s="163"/>
      <c r="AQ175" s="163"/>
      <c r="AR175" s="164"/>
      <c r="AS175" s="132"/>
    </row>
    <row r="176" spans="1:45" ht="45" x14ac:dyDescent="0.2">
      <c r="A176" s="149"/>
      <c r="B176" s="441">
        <v>166</v>
      </c>
      <c r="C176" s="110"/>
      <c r="D176" s="109"/>
      <c r="E176" s="472"/>
      <c r="F176" s="110"/>
      <c r="G176" s="109"/>
      <c r="H176" s="109"/>
      <c r="I176" s="109"/>
      <c r="J176" s="512"/>
      <c r="K176" s="442"/>
      <c r="L176" s="111"/>
      <c r="M176" s="118" t="b">
        <f t="shared" si="122"/>
        <v>0</v>
      </c>
      <c r="N176" s="97" t="b">
        <f t="shared" si="123"/>
        <v>0</v>
      </c>
      <c r="O176" s="120"/>
      <c r="P176" s="120"/>
      <c r="Q176" s="111"/>
      <c r="R176" s="123"/>
      <c r="S176" s="97" t="b">
        <f t="shared" si="120"/>
        <v>0</v>
      </c>
      <c r="T176" s="125">
        <f t="shared" si="121"/>
        <v>0</v>
      </c>
      <c r="U176" s="98" t="str">
        <f t="shared" si="109"/>
        <v xml:space="preserve">VALORE PROBABILIDAD Y/O IMPACTO </v>
      </c>
      <c r="V176" s="113"/>
      <c r="W176" s="111"/>
      <c r="X176" s="100" t="b">
        <f t="shared" si="110"/>
        <v>0</v>
      </c>
      <c r="Y176" s="97" t="b">
        <f t="shared" si="111"/>
        <v>0</v>
      </c>
      <c r="Z176" s="111"/>
      <c r="AA176" s="100" t="b">
        <f t="shared" si="112"/>
        <v>0</v>
      </c>
      <c r="AB176" s="97" t="b">
        <f t="shared" si="113"/>
        <v>0</v>
      </c>
      <c r="AC176" s="162"/>
      <c r="AD176" s="173"/>
      <c r="AE176" s="173"/>
      <c r="AF176" s="173"/>
      <c r="AG176" s="104">
        <f t="shared" si="114"/>
        <v>0</v>
      </c>
      <c r="AH176" s="105">
        <f t="shared" si="115"/>
        <v>0</v>
      </c>
      <c r="AI176" s="98" t="str">
        <f t="shared" si="118"/>
        <v>ESTABLEZCA CONTROL Y EVALUELO</v>
      </c>
      <c r="AJ176" s="107" t="str">
        <f t="shared" si="119"/>
        <v>ESTABLEZCA CONTROL Y EVALUELO</v>
      </c>
      <c r="AK176" s="163"/>
      <c r="AL176" s="163"/>
      <c r="AM176" s="163"/>
      <c r="AN176" s="163"/>
      <c r="AO176" s="163"/>
      <c r="AP176" s="163"/>
      <c r="AQ176" s="163"/>
      <c r="AR176" s="164"/>
      <c r="AS176" s="132"/>
    </row>
    <row r="177" spans="1:45" ht="45" x14ac:dyDescent="0.2">
      <c r="A177" s="149"/>
      <c r="B177" s="441">
        <v>167</v>
      </c>
      <c r="C177" s="110"/>
      <c r="D177" s="109"/>
      <c r="E177" s="472"/>
      <c r="F177" s="110"/>
      <c r="G177" s="109"/>
      <c r="H177" s="109"/>
      <c r="I177" s="109"/>
      <c r="J177" s="512"/>
      <c r="K177" s="442"/>
      <c r="L177" s="111"/>
      <c r="M177" s="118" t="b">
        <f t="shared" si="122"/>
        <v>0</v>
      </c>
      <c r="N177" s="97" t="b">
        <f t="shared" si="123"/>
        <v>0</v>
      </c>
      <c r="O177" s="120"/>
      <c r="P177" s="120"/>
      <c r="Q177" s="111"/>
      <c r="R177" s="123"/>
      <c r="S177" s="97" t="b">
        <f t="shared" ref="S177:S209" si="124">+IF(Q177=1,"20%",IF(Q177=2,"40%",IF(Q177=3,"60%",IF(Q177=4,"80%",IF(Q177=5,"100%")))))</f>
        <v>0</v>
      </c>
      <c r="T177" s="125">
        <f t="shared" ref="T177:T208" si="125">+N177*S177</f>
        <v>0</v>
      </c>
      <c r="U177" s="98" t="str">
        <f t="shared" si="109"/>
        <v xml:space="preserve">VALORE PROBABILIDAD Y/O IMPACTO </v>
      </c>
      <c r="V177" s="113"/>
      <c r="W177" s="111"/>
      <c r="X177" s="100" t="b">
        <f t="shared" si="110"/>
        <v>0</v>
      </c>
      <c r="Y177" s="97" t="b">
        <f t="shared" si="111"/>
        <v>0</v>
      </c>
      <c r="Z177" s="111"/>
      <c r="AA177" s="100" t="b">
        <f t="shared" si="112"/>
        <v>0</v>
      </c>
      <c r="AB177" s="97" t="b">
        <f t="shared" si="113"/>
        <v>0</v>
      </c>
      <c r="AC177" s="162"/>
      <c r="AD177" s="173"/>
      <c r="AE177" s="173"/>
      <c r="AF177" s="173"/>
      <c r="AG177" s="104">
        <f t="shared" si="114"/>
        <v>0</v>
      </c>
      <c r="AH177" s="105">
        <f t="shared" si="115"/>
        <v>0</v>
      </c>
      <c r="AI177" s="98" t="str">
        <f t="shared" si="118"/>
        <v>ESTABLEZCA CONTROL Y EVALUELO</v>
      </c>
      <c r="AJ177" s="107" t="str">
        <f t="shared" si="119"/>
        <v>ESTABLEZCA CONTROL Y EVALUELO</v>
      </c>
      <c r="AK177" s="163"/>
      <c r="AL177" s="163"/>
      <c r="AM177" s="163"/>
      <c r="AN177" s="163"/>
      <c r="AO177" s="163"/>
      <c r="AP177" s="163"/>
      <c r="AQ177" s="163"/>
      <c r="AR177" s="164"/>
      <c r="AS177" s="132"/>
    </row>
    <row r="178" spans="1:45" ht="45" x14ac:dyDescent="0.2">
      <c r="A178" s="149"/>
      <c r="B178" s="441">
        <v>168</v>
      </c>
      <c r="C178" s="110"/>
      <c r="D178" s="109"/>
      <c r="E178" s="472"/>
      <c r="F178" s="110"/>
      <c r="G178" s="109"/>
      <c r="H178" s="109"/>
      <c r="I178" s="109"/>
      <c r="J178" s="512"/>
      <c r="K178" s="442"/>
      <c r="L178" s="111"/>
      <c r="M178" s="118" t="b">
        <f t="shared" si="122"/>
        <v>0</v>
      </c>
      <c r="N178" s="97" t="b">
        <f t="shared" si="123"/>
        <v>0</v>
      </c>
      <c r="O178" s="120"/>
      <c r="P178" s="120"/>
      <c r="Q178" s="111"/>
      <c r="R178" s="123"/>
      <c r="S178" s="97" t="b">
        <f t="shared" si="124"/>
        <v>0</v>
      </c>
      <c r="T178" s="125">
        <f t="shared" si="125"/>
        <v>0</v>
      </c>
      <c r="U178" s="98" t="str">
        <f t="shared" si="109"/>
        <v xml:space="preserve">VALORE PROBABILIDAD Y/O IMPACTO </v>
      </c>
      <c r="V178" s="113"/>
      <c r="W178" s="111"/>
      <c r="X178" s="100" t="b">
        <f t="shared" si="110"/>
        <v>0</v>
      </c>
      <c r="Y178" s="97" t="b">
        <f t="shared" si="111"/>
        <v>0</v>
      </c>
      <c r="Z178" s="111"/>
      <c r="AA178" s="100" t="b">
        <f t="shared" si="112"/>
        <v>0</v>
      </c>
      <c r="AB178" s="97" t="b">
        <f t="shared" si="113"/>
        <v>0</v>
      </c>
      <c r="AC178" s="162"/>
      <c r="AD178" s="173"/>
      <c r="AE178" s="173"/>
      <c r="AF178" s="173"/>
      <c r="AG178" s="104">
        <f t="shared" si="114"/>
        <v>0</v>
      </c>
      <c r="AH178" s="105">
        <f t="shared" si="115"/>
        <v>0</v>
      </c>
      <c r="AI178" s="98" t="str">
        <f t="shared" si="118"/>
        <v>ESTABLEZCA CONTROL Y EVALUELO</v>
      </c>
      <c r="AJ178" s="107" t="str">
        <f t="shared" si="119"/>
        <v>ESTABLEZCA CONTROL Y EVALUELO</v>
      </c>
      <c r="AK178" s="163"/>
      <c r="AL178" s="163"/>
      <c r="AM178" s="163"/>
      <c r="AN178" s="163"/>
      <c r="AO178" s="163"/>
      <c r="AP178" s="163"/>
      <c r="AQ178" s="163"/>
      <c r="AR178" s="164"/>
      <c r="AS178" s="132"/>
    </row>
    <row r="179" spans="1:45" ht="45" x14ac:dyDescent="0.2">
      <c r="A179" s="149"/>
      <c r="B179" s="441">
        <v>169</v>
      </c>
      <c r="C179" s="110"/>
      <c r="D179" s="109"/>
      <c r="E179" s="472"/>
      <c r="F179" s="110"/>
      <c r="G179" s="109"/>
      <c r="H179" s="109"/>
      <c r="I179" s="109"/>
      <c r="J179" s="512"/>
      <c r="K179" s="442"/>
      <c r="L179" s="111"/>
      <c r="M179" s="118" t="b">
        <f t="shared" si="122"/>
        <v>0</v>
      </c>
      <c r="N179" s="97" t="b">
        <f t="shared" si="123"/>
        <v>0</v>
      </c>
      <c r="O179" s="120"/>
      <c r="P179" s="120"/>
      <c r="Q179" s="111"/>
      <c r="R179" s="123"/>
      <c r="S179" s="97" t="b">
        <f t="shared" si="124"/>
        <v>0</v>
      </c>
      <c r="T179" s="125">
        <f t="shared" si="125"/>
        <v>0</v>
      </c>
      <c r="U179" s="98" t="str">
        <f t="shared" ref="U179:U209" si="126">+IF(T179&gt;=0.6,"EXTREMO",IF(T179&gt;=0.4,"ALTO",IF(T179&gt;=0.2,"MODERADO",IF(T179&gt;=0.01,"BAJO",IF(T179=0,"VALORE PROBABILIDAD Y/O IMPACTO ")))))</f>
        <v xml:space="preserve">VALORE PROBABILIDAD Y/O IMPACTO </v>
      </c>
      <c r="V179" s="113"/>
      <c r="W179" s="111"/>
      <c r="X179" s="100" t="b">
        <f t="shared" si="110"/>
        <v>0</v>
      </c>
      <c r="Y179" s="97" t="b">
        <f t="shared" si="111"/>
        <v>0</v>
      </c>
      <c r="Z179" s="111"/>
      <c r="AA179" s="100" t="b">
        <f t="shared" si="112"/>
        <v>0</v>
      </c>
      <c r="AB179" s="97" t="b">
        <f t="shared" si="113"/>
        <v>0</v>
      </c>
      <c r="AC179" s="162"/>
      <c r="AD179" s="173"/>
      <c r="AE179" s="173"/>
      <c r="AF179" s="173"/>
      <c r="AG179" s="104">
        <f t="shared" si="114"/>
        <v>0</v>
      </c>
      <c r="AH179" s="105">
        <f t="shared" si="115"/>
        <v>0</v>
      </c>
      <c r="AI179" s="98" t="str">
        <f t="shared" si="118"/>
        <v>ESTABLEZCA CONTROL Y EVALUELO</v>
      </c>
      <c r="AJ179" s="107" t="str">
        <f t="shared" si="119"/>
        <v>ESTABLEZCA CONTROL Y EVALUELO</v>
      </c>
      <c r="AK179" s="163"/>
      <c r="AL179" s="163"/>
      <c r="AM179" s="163"/>
      <c r="AN179" s="163"/>
      <c r="AO179" s="163"/>
      <c r="AP179" s="163"/>
      <c r="AQ179" s="163"/>
      <c r="AR179" s="164"/>
      <c r="AS179" s="132"/>
    </row>
    <row r="180" spans="1:45" ht="45" x14ac:dyDescent="0.2">
      <c r="A180" s="149"/>
      <c r="B180" s="441">
        <v>170</v>
      </c>
      <c r="C180" s="110"/>
      <c r="D180" s="109"/>
      <c r="E180" s="472"/>
      <c r="F180" s="110"/>
      <c r="G180" s="109"/>
      <c r="H180" s="109"/>
      <c r="I180" s="109"/>
      <c r="J180" s="512"/>
      <c r="K180" s="442"/>
      <c r="L180" s="111"/>
      <c r="M180" s="118" t="b">
        <f t="shared" si="122"/>
        <v>0</v>
      </c>
      <c r="N180" s="97" t="b">
        <f t="shared" si="123"/>
        <v>0</v>
      </c>
      <c r="O180" s="120"/>
      <c r="P180" s="120"/>
      <c r="Q180" s="111"/>
      <c r="R180" s="123"/>
      <c r="S180" s="97" t="b">
        <f t="shared" si="124"/>
        <v>0</v>
      </c>
      <c r="T180" s="125">
        <f t="shared" si="125"/>
        <v>0</v>
      </c>
      <c r="U180" s="98" t="str">
        <f t="shared" si="126"/>
        <v xml:space="preserve">VALORE PROBABILIDAD Y/O IMPACTO </v>
      </c>
      <c r="V180" s="113"/>
      <c r="W180" s="111"/>
      <c r="X180" s="100" t="b">
        <f t="shared" si="110"/>
        <v>0</v>
      </c>
      <c r="Y180" s="97" t="b">
        <f t="shared" si="111"/>
        <v>0</v>
      </c>
      <c r="Z180" s="111"/>
      <c r="AA180" s="100" t="b">
        <f t="shared" si="112"/>
        <v>0</v>
      </c>
      <c r="AB180" s="97" t="b">
        <f t="shared" si="113"/>
        <v>0</v>
      </c>
      <c r="AC180" s="162"/>
      <c r="AD180" s="173"/>
      <c r="AE180" s="173"/>
      <c r="AF180" s="173"/>
      <c r="AG180" s="104">
        <f t="shared" si="114"/>
        <v>0</v>
      </c>
      <c r="AH180" s="105">
        <f t="shared" si="115"/>
        <v>0</v>
      </c>
      <c r="AI180" s="98" t="str">
        <f t="shared" si="118"/>
        <v>ESTABLEZCA CONTROL Y EVALUELO</v>
      </c>
      <c r="AJ180" s="107" t="str">
        <f t="shared" si="119"/>
        <v>ESTABLEZCA CONTROL Y EVALUELO</v>
      </c>
      <c r="AK180" s="163"/>
      <c r="AL180" s="163"/>
      <c r="AM180" s="163"/>
      <c r="AN180" s="163"/>
      <c r="AO180" s="163"/>
      <c r="AP180" s="163"/>
      <c r="AQ180" s="163"/>
      <c r="AR180" s="164"/>
      <c r="AS180" s="132"/>
    </row>
    <row r="181" spans="1:45" ht="45" x14ac:dyDescent="0.2">
      <c r="A181" s="149"/>
      <c r="B181" s="441">
        <v>171</v>
      </c>
      <c r="C181" s="110"/>
      <c r="D181" s="109"/>
      <c r="E181" s="472"/>
      <c r="F181" s="110"/>
      <c r="G181" s="109"/>
      <c r="H181" s="109"/>
      <c r="I181" s="109"/>
      <c r="J181" s="512"/>
      <c r="K181" s="442"/>
      <c r="L181" s="111"/>
      <c r="M181" s="118" t="b">
        <f t="shared" si="122"/>
        <v>0</v>
      </c>
      <c r="N181" s="97" t="b">
        <f t="shared" si="123"/>
        <v>0</v>
      </c>
      <c r="O181" s="120"/>
      <c r="P181" s="120"/>
      <c r="Q181" s="111"/>
      <c r="R181" s="123"/>
      <c r="S181" s="97" t="b">
        <f t="shared" si="124"/>
        <v>0</v>
      </c>
      <c r="T181" s="125">
        <f t="shared" si="125"/>
        <v>0</v>
      </c>
      <c r="U181" s="98" t="str">
        <f t="shared" si="126"/>
        <v xml:space="preserve">VALORE PROBABILIDAD Y/O IMPACTO </v>
      </c>
      <c r="V181" s="113"/>
      <c r="W181" s="111"/>
      <c r="X181" s="100" t="b">
        <f t="shared" si="110"/>
        <v>0</v>
      </c>
      <c r="Y181" s="97" t="b">
        <f t="shared" si="111"/>
        <v>0</v>
      </c>
      <c r="Z181" s="111"/>
      <c r="AA181" s="100" t="b">
        <f t="shared" si="112"/>
        <v>0</v>
      </c>
      <c r="AB181" s="97" t="b">
        <f t="shared" si="113"/>
        <v>0</v>
      </c>
      <c r="AC181" s="162"/>
      <c r="AD181" s="173"/>
      <c r="AE181" s="173"/>
      <c r="AF181" s="173"/>
      <c r="AG181" s="104">
        <f t="shared" si="114"/>
        <v>0</v>
      </c>
      <c r="AH181" s="105">
        <f t="shared" si="115"/>
        <v>0</v>
      </c>
      <c r="AI181" s="98" t="str">
        <f t="shared" si="118"/>
        <v>ESTABLEZCA CONTROL Y EVALUELO</v>
      </c>
      <c r="AJ181" s="107" t="str">
        <f t="shared" si="119"/>
        <v>ESTABLEZCA CONTROL Y EVALUELO</v>
      </c>
      <c r="AK181" s="163"/>
      <c r="AL181" s="163"/>
      <c r="AM181" s="163"/>
      <c r="AN181" s="163"/>
      <c r="AO181" s="163"/>
      <c r="AP181" s="163"/>
      <c r="AQ181" s="163"/>
      <c r="AR181" s="164"/>
      <c r="AS181" s="132"/>
    </row>
    <row r="182" spans="1:45" ht="45" x14ac:dyDescent="0.2">
      <c r="A182" s="149"/>
      <c r="B182" s="441">
        <v>172</v>
      </c>
      <c r="C182" s="110"/>
      <c r="D182" s="109"/>
      <c r="E182" s="472"/>
      <c r="F182" s="110"/>
      <c r="G182" s="109"/>
      <c r="H182" s="109"/>
      <c r="I182" s="109"/>
      <c r="J182" s="512"/>
      <c r="K182" s="442"/>
      <c r="L182" s="111"/>
      <c r="M182" s="118" t="b">
        <f t="shared" si="122"/>
        <v>0</v>
      </c>
      <c r="N182" s="97" t="b">
        <f t="shared" si="123"/>
        <v>0</v>
      </c>
      <c r="O182" s="120"/>
      <c r="P182" s="120"/>
      <c r="Q182" s="111"/>
      <c r="R182" s="123"/>
      <c r="S182" s="97" t="b">
        <f t="shared" si="124"/>
        <v>0</v>
      </c>
      <c r="T182" s="125">
        <f t="shared" si="125"/>
        <v>0</v>
      </c>
      <c r="U182" s="98" t="str">
        <f t="shared" si="126"/>
        <v xml:space="preserve">VALORE PROBABILIDAD Y/O IMPACTO </v>
      </c>
      <c r="V182" s="113"/>
      <c r="W182" s="111"/>
      <c r="X182" s="100" t="b">
        <f t="shared" si="110"/>
        <v>0</v>
      </c>
      <c r="Y182" s="97" t="b">
        <f t="shared" si="111"/>
        <v>0</v>
      </c>
      <c r="Z182" s="111"/>
      <c r="AA182" s="100" t="b">
        <f t="shared" si="112"/>
        <v>0</v>
      </c>
      <c r="AB182" s="97" t="b">
        <f t="shared" si="113"/>
        <v>0</v>
      </c>
      <c r="AC182" s="162"/>
      <c r="AD182" s="173"/>
      <c r="AE182" s="173"/>
      <c r="AF182" s="173"/>
      <c r="AG182" s="104">
        <f t="shared" si="114"/>
        <v>0</v>
      </c>
      <c r="AH182" s="105">
        <f t="shared" si="115"/>
        <v>0</v>
      </c>
      <c r="AI182" s="98" t="str">
        <f t="shared" si="118"/>
        <v>ESTABLEZCA CONTROL Y EVALUELO</v>
      </c>
      <c r="AJ182" s="107" t="str">
        <f t="shared" si="119"/>
        <v>ESTABLEZCA CONTROL Y EVALUELO</v>
      </c>
      <c r="AK182" s="163"/>
      <c r="AL182" s="163"/>
      <c r="AM182" s="163"/>
      <c r="AN182" s="163"/>
      <c r="AO182" s="163"/>
      <c r="AP182" s="163"/>
      <c r="AQ182" s="163"/>
      <c r="AR182" s="164"/>
      <c r="AS182" s="132"/>
    </row>
    <row r="183" spans="1:45" ht="45" x14ac:dyDescent="0.2">
      <c r="A183" s="149"/>
      <c r="B183" s="441">
        <v>173</v>
      </c>
      <c r="C183" s="110"/>
      <c r="D183" s="109"/>
      <c r="E183" s="472"/>
      <c r="F183" s="110"/>
      <c r="G183" s="109"/>
      <c r="H183" s="109"/>
      <c r="I183" s="109"/>
      <c r="J183" s="512"/>
      <c r="K183" s="442"/>
      <c r="L183" s="111"/>
      <c r="M183" s="118" t="b">
        <f t="shared" si="122"/>
        <v>0</v>
      </c>
      <c r="N183" s="97" t="b">
        <f t="shared" si="123"/>
        <v>0</v>
      </c>
      <c r="O183" s="120"/>
      <c r="P183" s="120"/>
      <c r="Q183" s="111"/>
      <c r="R183" s="123"/>
      <c r="S183" s="97" t="b">
        <f t="shared" si="124"/>
        <v>0</v>
      </c>
      <c r="T183" s="125">
        <f t="shared" si="125"/>
        <v>0</v>
      </c>
      <c r="U183" s="98" t="str">
        <f t="shared" si="126"/>
        <v xml:space="preserve">VALORE PROBABILIDAD Y/O IMPACTO </v>
      </c>
      <c r="V183" s="113"/>
      <c r="W183" s="111"/>
      <c r="X183" s="100" t="b">
        <f t="shared" si="110"/>
        <v>0</v>
      </c>
      <c r="Y183" s="97" t="b">
        <f t="shared" si="111"/>
        <v>0</v>
      </c>
      <c r="Z183" s="111"/>
      <c r="AA183" s="100" t="b">
        <f t="shared" si="112"/>
        <v>0</v>
      </c>
      <c r="AB183" s="97" t="b">
        <f t="shared" si="113"/>
        <v>0</v>
      </c>
      <c r="AC183" s="162"/>
      <c r="AD183" s="173"/>
      <c r="AE183" s="173"/>
      <c r="AF183" s="173"/>
      <c r="AG183" s="104">
        <f t="shared" si="114"/>
        <v>0</v>
      </c>
      <c r="AH183" s="105">
        <f t="shared" si="115"/>
        <v>0</v>
      </c>
      <c r="AI183" s="98" t="str">
        <f t="shared" si="118"/>
        <v>ESTABLEZCA CONTROL Y EVALUELO</v>
      </c>
      <c r="AJ183" s="107" t="str">
        <f t="shared" si="119"/>
        <v>ESTABLEZCA CONTROL Y EVALUELO</v>
      </c>
      <c r="AK183" s="163"/>
      <c r="AL183" s="163"/>
      <c r="AM183" s="163"/>
      <c r="AN183" s="163"/>
      <c r="AO183" s="163"/>
      <c r="AP183" s="163"/>
      <c r="AQ183" s="163"/>
      <c r="AR183" s="164"/>
      <c r="AS183" s="132"/>
    </row>
    <row r="184" spans="1:45" ht="45" x14ac:dyDescent="0.2">
      <c r="A184" s="149"/>
      <c r="B184" s="441">
        <v>174</v>
      </c>
      <c r="C184" s="110"/>
      <c r="D184" s="109"/>
      <c r="E184" s="472"/>
      <c r="F184" s="110"/>
      <c r="G184" s="109"/>
      <c r="H184" s="109"/>
      <c r="I184" s="109"/>
      <c r="J184" s="512"/>
      <c r="K184" s="442"/>
      <c r="L184" s="111"/>
      <c r="M184" s="118" t="b">
        <f t="shared" si="122"/>
        <v>0</v>
      </c>
      <c r="N184" s="97" t="b">
        <f t="shared" si="123"/>
        <v>0</v>
      </c>
      <c r="O184" s="120"/>
      <c r="P184" s="120"/>
      <c r="Q184" s="111"/>
      <c r="R184" s="123"/>
      <c r="S184" s="97" t="b">
        <f t="shared" si="124"/>
        <v>0</v>
      </c>
      <c r="T184" s="125">
        <f t="shared" si="125"/>
        <v>0</v>
      </c>
      <c r="U184" s="98" t="str">
        <f t="shared" si="126"/>
        <v xml:space="preserve">VALORE PROBABILIDAD Y/O IMPACTO </v>
      </c>
      <c r="V184" s="113"/>
      <c r="W184" s="111"/>
      <c r="X184" s="100" t="b">
        <f t="shared" si="110"/>
        <v>0</v>
      </c>
      <c r="Y184" s="97" t="b">
        <f t="shared" si="111"/>
        <v>0</v>
      </c>
      <c r="Z184" s="111"/>
      <c r="AA184" s="100" t="b">
        <f t="shared" si="112"/>
        <v>0</v>
      </c>
      <c r="AB184" s="97" t="b">
        <f t="shared" si="113"/>
        <v>0</v>
      </c>
      <c r="AC184" s="162"/>
      <c r="AD184" s="173"/>
      <c r="AE184" s="173"/>
      <c r="AF184" s="173"/>
      <c r="AG184" s="104">
        <f t="shared" si="114"/>
        <v>0</v>
      </c>
      <c r="AH184" s="105">
        <f t="shared" si="115"/>
        <v>0</v>
      </c>
      <c r="AI184" s="98" t="str">
        <f t="shared" si="118"/>
        <v>ESTABLEZCA CONTROL Y EVALUELO</v>
      </c>
      <c r="AJ184" s="107" t="str">
        <f t="shared" si="119"/>
        <v>ESTABLEZCA CONTROL Y EVALUELO</v>
      </c>
      <c r="AK184" s="163"/>
      <c r="AL184" s="163"/>
      <c r="AM184" s="163"/>
      <c r="AN184" s="163"/>
      <c r="AO184" s="163"/>
      <c r="AP184" s="163"/>
      <c r="AQ184" s="163"/>
      <c r="AR184" s="164"/>
      <c r="AS184" s="132"/>
    </row>
    <row r="185" spans="1:45" ht="45" x14ac:dyDescent="0.2">
      <c r="A185" s="149"/>
      <c r="B185" s="441">
        <v>175</v>
      </c>
      <c r="C185" s="110"/>
      <c r="D185" s="109"/>
      <c r="E185" s="472"/>
      <c r="F185" s="110"/>
      <c r="G185" s="109"/>
      <c r="H185" s="109"/>
      <c r="I185" s="109"/>
      <c r="J185" s="512"/>
      <c r="K185" s="442"/>
      <c r="L185" s="111"/>
      <c r="M185" s="118" t="b">
        <f t="shared" si="122"/>
        <v>0</v>
      </c>
      <c r="N185" s="97" t="b">
        <f t="shared" si="123"/>
        <v>0</v>
      </c>
      <c r="O185" s="120"/>
      <c r="P185" s="120"/>
      <c r="Q185" s="111"/>
      <c r="R185" s="123"/>
      <c r="S185" s="97" t="b">
        <f t="shared" si="124"/>
        <v>0</v>
      </c>
      <c r="T185" s="125">
        <f t="shared" si="125"/>
        <v>0</v>
      </c>
      <c r="U185" s="98" t="str">
        <f t="shared" si="126"/>
        <v xml:space="preserve">VALORE PROBABILIDAD Y/O IMPACTO </v>
      </c>
      <c r="V185" s="113"/>
      <c r="W185" s="111"/>
      <c r="X185" s="100" t="b">
        <f t="shared" si="110"/>
        <v>0</v>
      </c>
      <c r="Y185" s="97" t="b">
        <f t="shared" si="111"/>
        <v>0</v>
      </c>
      <c r="Z185" s="111"/>
      <c r="AA185" s="100" t="b">
        <f t="shared" si="112"/>
        <v>0</v>
      </c>
      <c r="AB185" s="97" t="b">
        <f t="shared" si="113"/>
        <v>0</v>
      </c>
      <c r="AC185" s="162"/>
      <c r="AD185" s="173"/>
      <c r="AE185" s="173"/>
      <c r="AF185" s="173"/>
      <c r="AG185" s="104">
        <f t="shared" si="114"/>
        <v>0</v>
      </c>
      <c r="AH185" s="105">
        <f t="shared" si="115"/>
        <v>0</v>
      </c>
      <c r="AI185" s="98" t="str">
        <f t="shared" si="118"/>
        <v>ESTABLEZCA CONTROL Y EVALUELO</v>
      </c>
      <c r="AJ185" s="107" t="str">
        <f t="shared" si="119"/>
        <v>ESTABLEZCA CONTROL Y EVALUELO</v>
      </c>
      <c r="AK185" s="163"/>
      <c r="AL185" s="163"/>
      <c r="AM185" s="163"/>
      <c r="AN185" s="163"/>
      <c r="AO185" s="163"/>
      <c r="AP185" s="163"/>
      <c r="AQ185" s="163"/>
      <c r="AR185" s="164"/>
      <c r="AS185" s="132"/>
    </row>
    <row r="186" spans="1:45" ht="45" x14ac:dyDescent="0.2">
      <c r="A186" s="149"/>
      <c r="B186" s="441">
        <v>176</v>
      </c>
      <c r="C186" s="110"/>
      <c r="D186" s="109"/>
      <c r="E186" s="472"/>
      <c r="F186" s="110"/>
      <c r="G186" s="109"/>
      <c r="H186" s="109"/>
      <c r="I186" s="109"/>
      <c r="J186" s="512"/>
      <c r="K186" s="442"/>
      <c r="L186" s="111"/>
      <c r="M186" s="118" t="b">
        <f t="shared" si="122"/>
        <v>0</v>
      </c>
      <c r="N186" s="97" t="b">
        <f t="shared" si="123"/>
        <v>0</v>
      </c>
      <c r="O186" s="120"/>
      <c r="P186" s="120"/>
      <c r="Q186" s="111"/>
      <c r="R186" s="123"/>
      <c r="S186" s="97" t="b">
        <f t="shared" si="124"/>
        <v>0</v>
      </c>
      <c r="T186" s="125">
        <f t="shared" si="125"/>
        <v>0</v>
      </c>
      <c r="U186" s="98" t="str">
        <f t="shared" si="126"/>
        <v xml:space="preserve">VALORE PROBABILIDAD Y/O IMPACTO </v>
      </c>
      <c r="V186" s="113"/>
      <c r="W186" s="111"/>
      <c r="X186" s="100" t="b">
        <f t="shared" si="110"/>
        <v>0</v>
      </c>
      <c r="Y186" s="97" t="b">
        <f t="shared" si="111"/>
        <v>0</v>
      </c>
      <c r="Z186" s="111"/>
      <c r="AA186" s="100" t="b">
        <f t="shared" si="112"/>
        <v>0</v>
      </c>
      <c r="AB186" s="97" t="b">
        <f t="shared" si="113"/>
        <v>0</v>
      </c>
      <c r="AC186" s="162"/>
      <c r="AD186" s="173"/>
      <c r="AE186" s="173"/>
      <c r="AF186" s="173"/>
      <c r="AG186" s="104">
        <f t="shared" si="114"/>
        <v>0</v>
      </c>
      <c r="AH186" s="105">
        <f t="shared" si="115"/>
        <v>0</v>
      </c>
      <c r="AI186" s="98" t="str">
        <f t="shared" si="118"/>
        <v>ESTABLEZCA CONTROL Y EVALUELO</v>
      </c>
      <c r="AJ186" s="107" t="str">
        <f t="shared" si="119"/>
        <v>ESTABLEZCA CONTROL Y EVALUELO</v>
      </c>
      <c r="AK186" s="163"/>
      <c r="AL186" s="163"/>
      <c r="AM186" s="163"/>
      <c r="AN186" s="163"/>
      <c r="AO186" s="163"/>
      <c r="AP186" s="163"/>
      <c r="AQ186" s="163"/>
      <c r="AR186" s="164"/>
      <c r="AS186" s="132"/>
    </row>
    <row r="187" spans="1:45" ht="45" x14ac:dyDescent="0.2">
      <c r="A187" s="149"/>
      <c r="B187" s="441">
        <v>177</v>
      </c>
      <c r="C187" s="110"/>
      <c r="D187" s="109"/>
      <c r="E187" s="472"/>
      <c r="F187" s="110"/>
      <c r="G187" s="109"/>
      <c r="H187" s="109"/>
      <c r="I187" s="109"/>
      <c r="J187" s="512"/>
      <c r="K187" s="442"/>
      <c r="L187" s="111"/>
      <c r="M187" s="118" t="b">
        <f t="shared" si="122"/>
        <v>0</v>
      </c>
      <c r="N187" s="97" t="b">
        <f t="shared" si="123"/>
        <v>0</v>
      </c>
      <c r="O187" s="120"/>
      <c r="P187" s="120"/>
      <c r="Q187" s="111"/>
      <c r="R187" s="123"/>
      <c r="S187" s="97" t="b">
        <f t="shared" si="124"/>
        <v>0</v>
      </c>
      <c r="T187" s="125">
        <f t="shared" si="125"/>
        <v>0</v>
      </c>
      <c r="U187" s="98" t="str">
        <f t="shared" si="126"/>
        <v xml:space="preserve">VALORE PROBABILIDAD Y/O IMPACTO </v>
      </c>
      <c r="V187" s="113"/>
      <c r="W187" s="111"/>
      <c r="X187" s="100" t="b">
        <f t="shared" si="110"/>
        <v>0</v>
      </c>
      <c r="Y187" s="97" t="b">
        <f t="shared" si="111"/>
        <v>0</v>
      </c>
      <c r="Z187" s="111"/>
      <c r="AA187" s="100" t="b">
        <f t="shared" si="112"/>
        <v>0</v>
      </c>
      <c r="AB187" s="97" t="b">
        <f t="shared" si="113"/>
        <v>0</v>
      </c>
      <c r="AC187" s="162"/>
      <c r="AD187" s="173"/>
      <c r="AE187" s="173"/>
      <c r="AF187" s="173"/>
      <c r="AG187" s="104">
        <f t="shared" si="114"/>
        <v>0</v>
      </c>
      <c r="AH187" s="105">
        <f t="shared" si="115"/>
        <v>0</v>
      </c>
      <c r="AI187" s="98" t="str">
        <f t="shared" si="118"/>
        <v>ESTABLEZCA CONTROL Y EVALUELO</v>
      </c>
      <c r="AJ187" s="107" t="str">
        <f t="shared" si="119"/>
        <v>ESTABLEZCA CONTROL Y EVALUELO</v>
      </c>
      <c r="AK187" s="163"/>
      <c r="AL187" s="163"/>
      <c r="AM187" s="163"/>
      <c r="AN187" s="163"/>
      <c r="AO187" s="163"/>
      <c r="AP187" s="163"/>
      <c r="AQ187" s="163"/>
      <c r="AR187" s="164"/>
      <c r="AS187" s="132"/>
    </row>
    <row r="188" spans="1:45" ht="45" x14ac:dyDescent="0.2">
      <c r="A188" s="149"/>
      <c r="B188" s="441">
        <v>178</v>
      </c>
      <c r="C188" s="110"/>
      <c r="D188" s="109"/>
      <c r="E188" s="472"/>
      <c r="F188" s="110"/>
      <c r="G188" s="109"/>
      <c r="H188" s="109"/>
      <c r="I188" s="109"/>
      <c r="J188" s="512"/>
      <c r="K188" s="442"/>
      <c r="L188" s="111"/>
      <c r="M188" s="118" t="b">
        <f t="shared" si="122"/>
        <v>0</v>
      </c>
      <c r="N188" s="97" t="b">
        <f t="shared" si="123"/>
        <v>0</v>
      </c>
      <c r="O188" s="120"/>
      <c r="P188" s="120"/>
      <c r="Q188" s="111"/>
      <c r="R188" s="123"/>
      <c r="S188" s="97" t="b">
        <f t="shared" si="124"/>
        <v>0</v>
      </c>
      <c r="T188" s="125">
        <f t="shared" si="125"/>
        <v>0</v>
      </c>
      <c r="U188" s="98" t="str">
        <f t="shared" si="126"/>
        <v xml:space="preserve">VALORE PROBABILIDAD Y/O IMPACTO </v>
      </c>
      <c r="V188" s="113"/>
      <c r="W188" s="111"/>
      <c r="X188" s="100" t="b">
        <f t="shared" si="110"/>
        <v>0</v>
      </c>
      <c r="Y188" s="97" t="b">
        <f t="shared" si="111"/>
        <v>0</v>
      </c>
      <c r="Z188" s="111"/>
      <c r="AA188" s="100" t="b">
        <f t="shared" si="112"/>
        <v>0</v>
      </c>
      <c r="AB188" s="97" t="b">
        <f t="shared" si="113"/>
        <v>0</v>
      </c>
      <c r="AC188" s="162"/>
      <c r="AD188" s="173"/>
      <c r="AE188" s="173"/>
      <c r="AF188" s="173"/>
      <c r="AG188" s="104">
        <f t="shared" si="114"/>
        <v>0</v>
      </c>
      <c r="AH188" s="105">
        <f t="shared" si="115"/>
        <v>0</v>
      </c>
      <c r="AI188" s="98" t="str">
        <f t="shared" si="118"/>
        <v>ESTABLEZCA CONTROL Y EVALUELO</v>
      </c>
      <c r="AJ188" s="107" t="str">
        <f t="shared" si="119"/>
        <v>ESTABLEZCA CONTROL Y EVALUELO</v>
      </c>
      <c r="AK188" s="163"/>
      <c r="AL188" s="163"/>
      <c r="AM188" s="163"/>
      <c r="AN188" s="163"/>
      <c r="AO188" s="163"/>
      <c r="AP188" s="163"/>
      <c r="AQ188" s="163"/>
      <c r="AR188" s="164"/>
      <c r="AS188" s="132"/>
    </row>
    <row r="189" spans="1:45" ht="45" x14ac:dyDescent="0.2">
      <c r="A189" s="149"/>
      <c r="B189" s="441">
        <v>179</v>
      </c>
      <c r="C189" s="110"/>
      <c r="D189" s="109"/>
      <c r="E189" s="472"/>
      <c r="F189" s="110"/>
      <c r="G189" s="109"/>
      <c r="H189" s="109"/>
      <c r="I189" s="109"/>
      <c r="J189" s="512"/>
      <c r="K189" s="442"/>
      <c r="L189" s="111"/>
      <c r="M189" s="118" t="b">
        <f t="shared" si="122"/>
        <v>0</v>
      </c>
      <c r="N189" s="97" t="b">
        <f t="shared" si="123"/>
        <v>0</v>
      </c>
      <c r="O189" s="120"/>
      <c r="P189" s="120"/>
      <c r="Q189" s="111"/>
      <c r="R189" s="123"/>
      <c r="S189" s="97" t="b">
        <f t="shared" si="124"/>
        <v>0</v>
      </c>
      <c r="T189" s="125">
        <f t="shared" si="125"/>
        <v>0</v>
      </c>
      <c r="U189" s="98" t="str">
        <f t="shared" si="126"/>
        <v xml:space="preserve">VALORE PROBABILIDAD Y/O IMPACTO </v>
      </c>
      <c r="V189" s="113"/>
      <c r="W189" s="111"/>
      <c r="X189" s="100" t="b">
        <f t="shared" si="110"/>
        <v>0</v>
      </c>
      <c r="Y189" s="97" t="b">
        <f t="shared" si="111"/>
        <v>0</v>
      </c>
      <c r="Z189" s="111"/>
      <c r="AA189" s="100" t="b">
        <f t="shared" si="112"/>
        <v>0</v>
      </c>
      <c r="AB189" s="97" t="b">
        <f t="shared" si="113"/>
        <v>0</v>
      </c>
      <c r="AC189" s="162"/>
      <c r="AD189" s="173"/>
      <c r="AE189" s="173"/>
      <c r="AF189" s="173"/>
      <c r="AG189" s="104">
        <f t="shared" si="114"/>
        <v>0</v>
      </c>
      <c r="AH189" s="105">
        <f t="shared" si="115"/>
        <v>0</v>
      </c>
      <c r="AI189" s="98" t="str">
        <f t="shared" si="118"/>
        <v>ESTABLEZCA CONTROL Y EVALUELO</v>
      </c>
      <c r="AJ189" s="107" t="str">
        <f t="shared" si="119"/>
        <v>ESTABLEZCA CONTROL Y EVALUELO</v>
      </c>
      <c r="AK189" s="163"/>
      <c r="AL189" s="163"/>
      <c r="AM189" s="163"/>
      <c r="AN189" s="163"/>
      <c r="AO189" s="163"/>
      <c r="AP189" s="163"/>
      <c r="AQ189" s="163"/>
      <c r="AR189" s="164"/>
      <c r="AS189" s="132"/>
    </row>
    <row r="190" spans="1:45" ht="45" x14ac:dyDescent="0.2">
      <c r="A190" s="149"/>
      <c r="B190" s="441">
        <v>180</v>
      </c>
      <c r="C190" s="110"/>
      <c r="D190" s="109"/>
      <c r="E190" s="472"/>
      <c r="F190" s="110"/>
      <c r="G190" s="109"/>
      <c r="H190" s="109"/>
      <c r="I190" s="109"/>
      <c r="J190" s="512"/>
      <c r="K190" s="442"/>
      <c r="L190" s="111"/>
      <c r="M190" s="118" t="b">
        <f t="shared" si="122"/>
        <v>0</v>
      </c>
      <c r="N190" s="97" t="b">
        <f t="shared" si="123"/>
        <v>0</v>
      </c>
      <c r="O190" s="120"/>
      <c r="P190" s="120"/>
      <c r="Q190" s="111"/>
      <c r="R190" s="123"/>
      <c r="S190" s="97" t="b">
        <f t="shared" si="124"/>
        <v>0</v>
      </c>
      <c r="T190" s="125">
        <f t="shared" si="125"/>
        <v>0</v>
      </c>
      <c r="U190" s="98" t="str">
        <f t="shared" si="126"/>
        <v xml:space="preserve">VALORE PROBABILIDAD Y/O IMPACTO </v>
      </c>
      <c r="V190" s="113"/>
      <c r="W190" s="111"/>
      <c r="X190" s="100" t="b">
        <f t="shared" si="110"/>
        <v>0</v>
      </c>
      <c r="Y190" s="97" t="b">
        <f t="shared" si="111"/>
        <v>0</v>
      </c>
      <c r="Z190" s="111"/>
      <c r="AA190" s="100" t="b">
        <f t="shared" si="112"/>
        <v>0</v>
      </c>
      <c r="AB190" s="97" t="b">
        <f t="shared" si="113"/>
        <v>0</v>
      </c>
      <c r="AC190" s="162"/>
      <c r="AD190" s="173"/>
      <c r="AE190" s="173"/>
      <c r="AF190" s="173"/>
      <c r="AG190" s="104">
        <f t="shared" si="114"/>
        <v>0</v>
      </c>
      <c r="AH190" s="105">
        <f t="shared" si="115"/>
        <v>0</v>
      </c>
      <c r="AI190" s="98" t="str">
        <f t="shared" si="118"/>
        <v>ESTABLEZCA CONTROL Y EVALUELO</v>
      </c>
      <c r="AJ190" s="107" t="str">
        <f t="shared" si="119"/>
        <v>ESTABLEZCA CONTROL Y EVALUELO</v>
      </c>
      <c r="AK190" s="163"/>
      <c r="AL190" s="163"/>
      <c r="AM190" s="163"/>
      <c r="AN190" s="163"/>
      <c r="AO190" s="163"/>
      <c r="AP190" s="163"/>
      <c r="AQ190" s="163"/>
      <c r="AR190" s="164"/>
      <c r="AS190" s="132"/>
    </row>
    <row r="191" spans="1:45" ht="45" x14ac:dyDescent="0.2">
      <c r="A191" s="149"/>
      <c r="B191" s="441">
        <v>181</v>
      </c>
      <c r="C191" s="110"/>
      <c r="D191" s="109"/>
      <c r="E191" s="472"/>
      <c r="F191" s="110"/>
      <c r="G191" s="109"/>
      <c r="H191" s="109"/>
      <c r="I191" s="109"/>
      <c r="J191" s="512"/>
      <c r="K191" s="442"/>
      <c r="L191" s="111"/>
      <c r="M191" s="118" t="b">
        <f t="shared" si="122"/>
        <v>0</v>
      </c>
      <c r="N191" s="97" t="b">
        <f t="shared" si="123"/>
        <v>0</v>
      </c>
      <c r="O191" s="120"/>
      <c r="P191" s="120"/>
      <c r="Q191" s="111"/>
      <c r="R191" s="123"/>
      <c r="S191" s="97" t="b">
        <f t="shared" si="124"/>
        <v>0</v>
      </c>
      <c r="T191" s="125">
        <f t="shared" si="125"/>
        <v>0</v>
      </c>
      <c r="U191" s="98" t="str">
        <f t="shared" si="126"/>
        <v xml:space="preserve">VALORE PROBABILIDAD Y/O IMPACTO </v>
      </c>
      <c r="V191" s="113"/>
      <c r="W191" s="111"/>
      <c r="X191" s="100" t="b">
        <f t="shared" si="110"/>
        <v>0</v>
      </c>
      <c r="Y191" s="97" t="b">
        <f t="shared" si="111"/>
        <v>0</v>
      </c>
      <c r="Z191" s="111"/>
      <c r="AA191" s="100" t="b">
        <f t="shared" si="112"/>
        <v>0</v>
      </c>
      <c r="AB191" s="97" t="b">
        <f t="shared" si="113"/>
        <v>0</v>
      </c>
      <c r="AC191" s="162"/>
      <c r="AD191" s="173"/>
      <c r="AE191" s="173"/>
      <c r="AF191" s="173"/>
      <c r="AG191" s="104">
        <f t="shared" si="114"/>
        <v>0</v>
      </c>
      <c r="AH191" s="105">
        <f t="shared" si="115"/>
        <v>0</v>
      </c>
      <c r="AI191" s="98" t="str">
        <f t="shared" si="118"/>
        <v>ESTABLEZCA CONTROL Y EVALUELO</v>
      </c>
      <c r="AJ191" s="107" t="str">
        <f t="shared" si="119"/>
        <v>ESTABLEZCA CONTROL Y EVALUELO</v>
      </c>
      <c r="AK191" s="163"/>
      <c r="AL191" s="163"/>
      <c r="AM191" s="163"/>
      <c r="AN191" s="163"/>
      <c r="AO191" s="163"/>
      <c r="AP191" s="163"/>
      <c r="AQ191" s="163"/>
      <c r="AR191" s="164"/>
      <c r="AS191" s="132"/>
    </row>
    <row r="192" spans="1:45" ht="45" x14ac:dyDescent="0.2">
      <c r="A192" s="149"/>
      <c r="B192" s="441">
        <v>182</v>
      </c>
      <c r="C192" s="110"/>
      <c r="D192" s="109"/>
      <c r="E192" s="472"/>
      <c r="F192" s="110"/>
      <c r="G192" s="109"/>
      <c r="H192" s="109"/>
      <c r="I192" s="109"/>
      <c r="J192" s="512"/>
      <c r="K192" s="442"/>
      <c r="L192" s="111"/>
      <c r="M192" s="118" t="b">
        <f t="shared" si="122"/>
        <v>0</v>
      </c>
      <c r="N192" s="97" t="b">
        <f t="shared" si="123"/>
        <v>0</v>
      </c>
      <c r="O192" s="120"/>
      <c r="P192" s="120"/>
      <c r="Q192" s="111"/>
      <c r="R192" s="123"/>
      <c r="S192" s="97" t="b">
        <f t="shared" si="124"/>
        <v>0</v>
      </c>
      <c r="T192" s="125">
        <f t="shared" si="125"/>
        <v>0</v>
      </c>
      <c r="U192" s="98" t="str">
        <f t="shared" si="126"/>
        <v xml:space="preserve">VALORE PROBABILIDAD Y/O IMPACTO </v>
      </c>
      <c r="V192" s="113"/>
      <c r="W192" s="111"/>
      <c r="X192" s="100" t="b">
        <f t="shared" ref="X192:X209" si="127">+IF(W192=1,"PREVENTIVO",IF(W192=2,"DETECTIVO",IF(W192=3,"CORRECTIVO")))</f>
        <v>0</v>
      </c>
      <c r="Y192" s="97" t="b">
        <f t="shared" ref="Y192:Y209" si="128">+IF(W192=1,"25%",IF(W192=2,"15%",IF(W192=3,"10%")))</f>
        <v>0</v>
      </c>
      <c r="Z192" s="111"/>
      <c r="AA192" s="100" t="b">
        <f t="shared" ref="AA192:AA209" si="129">+IF(Z192=1,"AUTOMATICO",IF(Z192=2,"MANUAL"))</f>
        <v>0</v>
      </c>
      <c r="AB192" s="97" t="b">
        <f t="shared" ref="AB192:AB209" si="130">+IF(Z192=1,"25%",IF(Z192=2,"15%"))</f>
        <v>0</v>
      </c>
      <c r="AC192" s="162"/>
      <c r="AD192" s="173"/>
      <c r="AE192" s="173"/>
      <c r="AF192" s="173"/>
      <c r="AG192" s="104">
        <f t="shared" ref="AG192:AG209" si="131">+AB192+Y192</f>
        <v>0</v>
      </c>
      <c r="AH192" s="105">
        <f t="shared" ref="AH192:AH209" si="132">+T192*AG192</f>
        <v>0</v>
      </c>
      <c r="AI192" s="98" t="str">
        <f t="shared" si="118"/>
        <v>ESTABLEZCA CONTROL Y EVALUELO</v>
      </c>
      <c r="AJ192" s="107" t="str">
        <f t="shared" si="119"/>
        <v>ESTABLEZCA CONTROL Y EVALUELO</v>
      </c>
      <c r="AK192" s="163"/>
      <c r="AL192" s="163"/>
      <c r="AM192" s="163"/>
      <c r="AN192" s="163"/>
      <c r="AO192" s="163"/>
      <c r="AP192" s="163"/>
      <c r="AQ192" s="163"/>
      <c r="AR192" s="164"/>
      <c r="AS192" s="132"/>
    </row>
    <row r="193" spans="1:45" ht="45" x14ac:dyDescent="0.2">
      <c r="A193" s="149"/>
      <c r="B193" s="441">
        <v>183</v>
      </c>
      <c r="C193" s="110"/>
      <c r="D193" s="109"/>
      <c r="E193" s="472"/>
      <c r="F193" s="110"/>
      <c r="G193" s="109"/>
      <c r="H193" s="109"/>
      <c r="I193" s="109"/>
      <c r="J193" s="512"/>
      <c r="K193" s="442"/>
      <c r="L193" s="111"/>
      <c r="M193" s="118" t="b">
        <f t="shared" si="122"/>
        <v>0</v>
      </c>
      <c r="N193" s="97" t="b">
        <f t="shared" si="123"/>
        <v>0</v>
      </c>
      <c r="O193" s="120"/>
      <c r="P193" s="120"/>
      <c r="Q193" s="111"/>
      <c r="R193" s="123"/>
      <c r="S193" s="97" t="b">
        <f t="shared" si="124"/>
        <v>0</v>
      </c>
      <c r="T193" s="125">
        <f t="shared" si="125"/>
        <v>0</v>
      </c>
      <c r="U193" s="98" t="str">
        <f t="shared" si="126"/>
        <v xml:space="preserve">VALORE PROBABILIDAD Y/O IMPACTO </v>
      </c>
      <c r="V193" s="113"/>
      <c r="W193" s="111"/>
      <c r="X193" s="100" t="b">
        <f t="shared" si="127"/>
        <v>0</v>
      </c>
      <c r="Y193" s="97" t="b">
        <f t="shared" si="128"/>
        <v>0</v>
      </c>
      <c r="Z193" s="111"/>
      <c r="AA193" s="100" t="b">
        <f t="shared" si="129"/>
        <v>0</v>
      </c>
      <c r="AB193" s="97" t="b">
        <f t="shared" si="130"/>
        <v>0</v>
      </c>
      <c r="AC193" s="162"/>
      <c r="AD193" s="173"/>
      <c r="AE193" s="173"/>
      <c r="AF193" s="173"/>
      <c r="AG193" s="104">
        <f t="shared" si="131"/>
        <v>0</v>
      </c>
      <c r="AH193" s="105">
        <f t="shared" si="132"/>
        <v>0</v>
      </c>
      <c r="AI193" s="98" t="str">
        <f t="shared" si="118"/>
        <v>ESTABLEZCA CONTROL Y EVALUELO</v>
      </c>
      <c r="AJ193" s="107" t="str">
        <f t="shared" si="119"/>
        <v>ESTABLEZCA CONTROL Y EVALUELO</v>
      </c>
      <c r="AK193" s="163"/>
      <c r="AL193" s="163"/>
      <c r="AM193" s="163"/>
      <c r="AN193" s="163"/>
      <c r="AO193" s="163"/>
      <c r="AP193" s="163"/>
      <c r="AQ193" s="163"/>
      <c r="AR193" s="164"/>
      <c r="AS193" s="132"/>
    </row>
    <row r="194" spans="1:45" ht="45" x14ac:dyDescent="0.2">
      <c r="A194" s="149"/>
      <c r="B194" s="441">
        <v>184</v>
      </c>
      <c r="C194" s="110"/>
      <c r="D194" s="109"/>
      <c r="E194" s="472"/>
      <c r="F194" s="110"/>
      <c r="G194" s="109"/>
      <c r="H194" s="109"/>
      <c r="I194" s="109"/>
      <c r="J194" s="512"/>
      <c r="K194" s="442"/>
      <c r="L194" s="111"/>
      <c r="M194" s="118" t="b">
        <f t="shared" si="122"/>
        <v>0</v>
      </c>
      <c r="N194" s="97" t="b">
        <f t="shared" si="123"/>
        <v>0</v>
      </c>
      <c r="O194" s="120"/>
      <c r="P194" s="120"/>
      <c r="Q194" s="111"/>
      <c r="R194" s="123"/>
      <c r="S194" s="97" t="b">
        <f t="shared" si="124"/>
        <v>0</v>
      </c>
      <c r="T194" s="125">
        <f t="shared" si="125"/>
        <v>0</v>
      </c>
      <c r="U194" s="98" t="str">
        <f t="shared" si="126"/>
        <v xml:space="preserve">VALORE PROBABILIDAD Y/O IMPACTO </v>
      </c>
      <c r="V194" s="113"/>
      <c r="W194" s="111"/>
      <c r="X194" s="100" t="b">
        <f t="shared" si="127"/>
        <v>0</v>
      </c>
      <c r="Y194" s="97" t="b">
        <f t="shared" si="128"/>
        <v>0</v>
      </c>
      <c r="Z194" s="111"/>
      <c r="AA194" s="100" t="b">
        <f t="shared" si="129"/>
        <v>0</v>
      </c>
      <c r="AB194" s="97" t="b">
        <f t="shared" si="130"/>
        <v>0</v>
      </c>
      <c r="AC194" s="162"/>
      <c r="AD194" s="173"/>
      <c r="AE194" s="173"/>
      <c r="AF194" s="173"/>
      <c r="AG194" s="104">
        <f t="shared" si="131"/>
        <v>0</v>
      </c>
      <c r="AH194" s="105">
        <f t="shared" si="132"/>
        <v>0</v>
      </c>
      <c r="AI194" s="98" t="str">
        <f t="shared" si="118"/>
        <v>ESTABLEZCA CONTROL Y EVALUELO</v>
      </c>
      <c r="AJ194" s="107" t="str">
        <f t="shared" si="119"/>
        <v>ESTABLEZCA CONTROL Y EVALUELO</v>
      </c>
      <c r="AK194" s="163"/>
      <c r="AL194" s="163"/>
      <c r="AM194" s="163"/>
      <c r="AN194" s="163"/>
      <c r="AO194" s="163"/>
      <c r="AP194" s="163"/>
      <c r="AQ194" s="163"/>
      <c r="AR194" s="164"/>
      <c r="AS194" s="132"/>
    </row>
    <row r="195" spans="1:45" ht="45" x14ac:dyDescent="0.2">
      <c r="A195" s="149"/>
      <c r="B195" s="441">
        <v>185</v>
      </c>
      <c r="C195" s="110"/>
      <c r="D195" s="109"/>
      <c r="E195" s="472"/>
      <c r="F195" s="110"/>
      <c r="G195" s="109"/>
      <c r="H195" s="109"/>
      <c r="I195" s="109"/>
      <c r="J195" s="512"/>
      <c r="K195" s="442"/>
      <c r="L195" s="111"/>
      <c r="M195" s="118" t="b">
        <f t="shared" si="122"/>
        <v>0</v>
      </c>
      <c r="N195" s="97" t="b">
        <f t="shared" si="123"/>
        <v>0</v>
      </c>
      <c r="O195" s="120"/>
      <c r="P195" s="120"/>
      <c r="Q195" s="111"/>
      <c r="R195" s="123"/>
      <c r="S195" s="97" t="b">
        <f t="shared" si="124"/>
        <v>0</v>
      </c>
      <c r="T195" s="125">
        <f t="shared" si="125"/>
        <v>0</v>
      </c>
      <c r="U195" s="98" t="str">
        <f t="shared" si="126"/>
        <v xml:space="preserve">VALORE PROBABILIDAD Y/O IMPACTO </v>
      </c>
      <c r="V195" s="113"/>
      <c r="W195" s="111"/>
      <c r="X195" s="100" t="b">
        <f t="shared" si="127"/>
        <v>0</v>
      </c>
      <c r="Y195" s="97" t="b">
        <f t="shared" si="128"/>
        <v>0</v>
      </c>
      <c r="Z195" s="111"/>
      <c r="AA195" s="100" t="b">
        <f t="shared" si="129"/>
        <v>0</v>
      </c>
      <c r="AB195" s="97" t="b">
        <f t="shared" si="130"/>
        <v>0</v>
      </c>
      <c r="AC195" s="162"/>
      <c r="AD195" s="173"/>
      <c r="AE195" s="173"/>
      <c r="AF195" s="173"/>
      <c r="AG195" s="104">
        <f t="shared" si="131"/>
        <v>0</v>
      </c>
      <c r="AH195" s="105">
        <f t="shared" si="132"/>
        <v>0</v>
      </c>
      <c r="AI195" s="98" t="str">
        <f t="shared" si="118"/>
        <v>ESTABLEZCA CONTROL Y EVALUELO</v>
      </c>
      <c r="AJ195" s="107" t="str">
        <f t="shared" si="119"/>
        <v>ESTABLEZCA CONTROL Y EVALUELO</v>
      </c>
      <c r="AK195" s="163"/>
      <c r="AL195" s="163"/>
      <c r="AM195" s="163"/>
      <c r="AN195" s="163"/>
      <c r="AO195" s="163"/>
      <c r="AP195" s="163"/>
      <c r="AQ195" s="163"/>
      <c r="AR195" s="164"/>
      <c r="AS195" s="132"/>
    </row>
    <row r="196" spans="1:45" ht="45" x14ac:dyDescent="0.2">
      <c r="A196" s="149"/>
      <c r="B196" s="441">
        <v>186</v>
      </c>
      <c r="C196" s="110"/>
      <c r="D196" s="109"/>
      <c r="E196" s="472"/>
      <c r="F196" s="110"/>
      <c r="G196" s="109"/>
      <c r="H196" s="109"/>
      <c r="I196" s="109"/>
      <c r="J196" s="512"/>
      <c r="K196" s="442"/>
      <c r="L196" s="111"/>
      <c r="M196" s="118" t="b">
        <f t="shared" si="122"/>
        <v>0</v>
      </c>
      <c r="N196" s="97" t="b">
        <f t="shared" si="123"/>
        <v>0</v>
      </c>
      <c r="O196" s="120"/>
      <c r="P196" s="120"/>
      <c r="Q196" s="111"/>
      <c r="R196" s="123"/>
      <c r="S196" s="97" t="b">
        <f t="shared" si="124"/>
        <v>0</v>
      </c>
      <c r="T196" s="125">
        <f t="shared" si="125"/>
        <v>0</v>
      </c>
      <c r="U196" s="98" t="str">
        <f t="shared" si="126"/>
        <v xml:space="preserve">VALORE PROBABILIDAD Y/O IMPACTO </v>
      </c>
      <c r="V196" s="113"/>
      <c r="W196" s="111"/>
      <c r="X196" s="100" t="b">
        <f t="shared" si="127"/>
        <v>0</v>
      </c>
      <c r="Y196" s="97" t="b">
        <f t="shared" si="128"/>
        <v>0</v>
      </c>
      <c r="Z196" s="111"/>
      <c r="AA196" s="100" t="b">
        <f t="shared" si="129"/>
        <v>0</v>
      </c>
      <c r="AB196" s="97" t="b">
        <f t="shared" si="130"/>
        <v>0</v>
      </c>
      <c r="AC196" s="162"/>
      <c r="AD196" s="173"/>
      <c r="AE196" s="173"/>
      <c r="AF196" s="173"/>
      <c r="AG196" s="104">
        <f t="shared" si="131"/>
        <v>0</v>
      </c>
      <c r="AH196" s="105">
        <f t="shared" si="132"/>
        <v>0</v>
      </c>
      <c r="AI196" s="98" t="str">
        <f t="shared" si="118"/>
        <v>ESTABLEZCA CONTROL Y EVALUELO</v>
      </c>
      <c r="AJ196" s="107" t="str">
        <f t="shared" si="119"/>
        <v>ESTABLEZCA CONTROL Y EVALUELO</v>
      </c>
      <c r="AK196" s="163"/>
      <c r="AL196" s="163"/>
      <c r="AM196" s="163"/>
      <c r="AN196" s="163"/>
      <c r="AO196" s="163"/>
      <c r="AP196" s="163"/>
      <c r="AQ196" s="163"/>
      <c r="AR196" s="164"/>
      <c r="AS196" s="132"/>
    </row>
    <row r="197" spans="1:45" ht="45" x14ac:dyDescent="0.2">
      <c r="A197" s="149"/>
      <c r="B197" s="441">
        <v>187</v>
      </c>
      <c r="C197" s="110"/>
      <c r="D197" s="109"/>
      <c r="E197" s="472"/>
      <c r="F197" s="110"/>
      <c r="G197" s="109"/>
      <c r="H197" s="109"/>
      <c r="I197" s="109"/>
      <c r="J197" s="512"/>
      <c r="K197" s="442"/>
      <c r="L197" s="111"/>
      <c r="M197" s="118" t="b">
        <f t="shared" si="122"/>
        <v>0</v>
      </c>
      <c r="N197" s="97" t="b">
        <f t="shared" si="123"/>
        <v>0</v>
      </c>
      <c r="O197" s="120"/>
      <c r="P197" s="120"/>
      <c r="Q197" s="111"/>
      <c r="R197" s="123"/>
      <c r="S197" s="97" t="b">
        <f t="shared" si="124"/>
        <v>0</v>
      </c>
      <c r="T197" s="125">
        <f t="shared" si="125"/>
        <v>0</v>
      </c>
      <c r="U197" s="98" t="str">
        <f t="shared" si="126"/>
        <v xml:space="preserve">VALORE PROBABILIDAD Y/O IMPACTO </v>
      </c>
      <c r="V197" s="113"/>
      <c r="W197" s="111"/>
      <c r="X197" s="100" t="b">
        <f t="shared" si="127"/>
        <v>0</v>
      </c>
      <c r="Y197" s="97" t="b">
        <f t="shared" si="128"/>
        <v>0</v>
      </c>
      <c r="Z197" s="111"/>
      <c r="AA197" s="100" t="b">
        <f t="shared" si="129"/>
        <v>0</v>
      </c>
      <c r="AB197" s="97" t="b">
        <f t="shared" si="130"/>
        <v>0</v>
      </c>
      <c r="AC197" s="162"/>
      <c r="AD197" s="173"/>
      <c r="AE197" s="173"/>
      <c r="AF197" s="173"/>
      <c r="AG197" s="104">
        <f t="shared" si="131"/>
        <v>0</v>
      </c>
      <c r="AH197" s="105">
        <f t="shared" si="132"/>
        <v>0</v>
      </c>
      <c r="AI197" s="98" t="str">
        <f t="shared" si="118"/>
        <v>ESTABLEZCA CONTROL Y EVALUELO</v>
      </c>
      <c r="AJ197" s="107" t="str">
        <f t="shared" si="119"/>
        <v>ESTABLEZCA CONTROL Y EVALUELO</v>
      </c>
      <c r="AK197" s="163"/>
      <c r="AL197" s="163"/>
      <c r="AM197" s="163"/>
      <c r="AN197" s="163"/>
      <c r="AO197" s="163"/>
      <c r="AP197" s="163"/>
      <c r="AQ197" s="163"/>
      <c r="AR197" s="164"/>
      <c r="AS197" s="132"/>
    </row>
    <row r="198" spans="1:45" ht="45" x14ac:dyDescent="0.2">
      <c r="A198" s="149"/>
      <c r="B198" s="441">
        <v>188</v>
      </c>
      <c r="C198" s="110"/>
      <c r="D198" s="109"/>
      <c r="E198" s="472"/>
      <c r="F198" s="110"/>
      <c r="G198" s="109"/>
      <c r="H198" s="109"/>
      <c r="I198" s="109"/>
      <c r="J198" s="512"/>
      <c r="K198" s="442"/>
      <c r="L198" s="111"/>
      <c r="M198" s="118" t="b">
        <f t="shared" si="122"/>
        <v>0</v>
      </c>
      <c r="N198" s="97" t="b">
        <f t="shared" si="123"/>
        <v>0</v>
      </c>
      <c r="O198" s="120"/>
      <c r="P198" s="120"/>
      <c r="Q198" s="111"/>
      <c r="R198" s="123"/>
      <c r="S198" s="97" t="b">
        <f t="shared" si="124"/>
        <v>0</v>
      </c>
      <c r="T198" s="125">
        <f t="shared" si="125"/>
        <v>0</v>
      </c>
      <c r="U198" s="98" t="str">
        <f t="shared" si="126"/>
        <v xml:space="preserve">VALORE PROBABILIDAD Y/O IMPACTO </v>
      </c>
      <c r="V198" s="113"/>
      <c r="W198" s="111"/>
      <c r="X198" s="100" t="b">
        <f t="shared" si="127"/>
        <v>0</v>
      </c>
      <c r="Y198" s="97" t="b">
        <f t="shared" si="128"/>
        <v>0</v>
      </c>
      <c r="Z198" s="111"/>
      <c r="AA198" s="100" t="b">
        <f t="shared" si="129"/>
        <v>0</v>
      </c>
      <c r="AB198" s="97" t="b">
        <f t="shared" si="130"/>
        <v>0</v>
      </c>
      <c r="AC198" s="162"/>
      <c r="AD198" s="173"/>
      <c r="AE198" s="173"/>
      <c r="AF198" s="173"/>
      <c r="AG198" s="104">
        <f t="shared" si="131"/>
        <v>0</v>
      </c>
      <c r="AH198" s="105">
        <f t="shared" si="132"/>
        <v>0</v>
      </c>
      <c r="AI198" s="98" t="str">
        <f t="shared" si="118"/>
        <v>ESTABLEZCA CONTROL Y EVALUELO</v>
      </c>
      <c r="AJ198" s="107" t="str">
        <f t="shared" si="119"/>
        <v>ESTABLEZCA CONTROL Y EVALUELO</v>
      </c>
      <c r="AK198" s="163"/>
      <c r="AL198" s="163"/>
      <c r="AM198" s="163"/>
      <c r="AN198" s="163"/>
      <c r="AO198" s="163"/>
      <c r="AP198" s="163"/>
      <c r="AQ198" s="163"/>
      <c r="AR198" s="164"/>
      <c r="AS198" s="132"/>
    </row>
    <row r="199" spans="1:45" ht="45" x14ac:dyDescent="0.2">
      <c r="A199" s="149"/>
      <c r="B199" s="441">
        <v>189</v>
      </c>
      <c r="C199" s="110"/>
      <c r="D199" s="109"/>
      <c r="E199" s="472"/>
      <c r="F199" s="110"/>
      <c r="G199" s="109"/>
      <c r="H199" s="109"/>
      <c r="I199" s="109"/>
      <c r="J199" s="512"/>
      <c r="K199" s="442"/>
      <c r="L199" s="111"/>
      <c r="M199" s="118" t="b">
        <f t="shared" si="122"/>
        <v>0</v>
      </c>
      <c r="N199" s="97" t="b">
        <f t="shared" si="123"/>
        <v>0</v>
      </c>
      <c r="O199" s="120"/>
      <c r="P199" s="120"/>
      <c r="Q199" s="111"/>
      <c r="R199" s="123"/>
      <c r="S199" s="97" t="b">
        <f t="shared" si="124"/>
        <v>0</v>
      </c>
      <c r="T199" s="125">
        <f t="shared" si="125"/>
        <v>0</v>
      </c>
      <c r="U199" s="98" t="str">
        <f t="shared" si="126"/>
        <v xml:space="preserve">VALORE PROBABILIDAD Y/O IMPACTO </v>
      </c>
      <c r="V199" s="113"/>
      <c r="W199" s="111"/>
      <c r="X199" s="100" t="b">
        <f t="shared" si="127"/>
        <v>0</v>
      </c>
      <c r="Y199" s="97" t="b">
        <f t="shared" si="128"/>
        <v>0</v>
      </c>
      <c r="Z199" s="111"/>
      <c r="AA199" s="100" t="b">
        <f t="shared" si="129"/>
        <v>0</v>
      </c>
      <c r="AB199" s="97" t="b">
        <f t="shared" si="130"/>
        <v>0</v>
      </c>
      <c r="AC199" s="162"/>
      <c r="AD199" s="173"/>
      <c r="AE199" s="173"/>
      <c r="AF199" s="173"/>
      <c r="AG199" s="104">
        <f t="shared" si="131"/>
        <v>0</v>
      </c>
      <c r="AH199" s="105">
        <f t="shared" si="132"/>
        <v>0</v>
      </c>
      <c r="AI199" s="98" t="str">
        <f t="shared" si="118"/>
        <v>ESTABLEZCA CONTROL Y EVALUELO</v>
      </c>
      <c r="AJ199" s="107" t="str">
        <f t="shared" si="119"/>
        <v>ESTABLEZCA CONTROL Y EVALUELO</v>
      </c>
      <c r="AK199" s="163"/>
      <c r="AL199" s="163"/>
      <c r="AM199" s="163"/>
      <c r="AN199" s="163"/>
      <c r="AO199" s="163"/>
      <c r="AP199" s="163"/>
      <c r="AQ199" s="163"/>
      <c r="AR199" s="164"/>
      <c r="AS199" s="132"/>
    </row>
    <row r="200" spans="1:45" ht="45" x14ac:dyDescent="0.2">
      <c r="A200" s="149"/>
      <c r="B200" s="441">
        <v>190</v>
      </c>
      <c r="C200" s="110"/>
      <c r="D200" s="109"/>
      <c r="E200" s="472"/>
      <c r="F200" s="110"/>
      <c r="G200" s="109"/>
      <c r="H200" s="109"/>
      <c r="I200" s="109"/>
      <c r="J200" s="512"/>
      <c r="K200" s="442"/>
      <c r="L200" s="111"/>
      <c r="M200" s="118" t="b">
        <f t="shared" si="122"/>
        <v>0</v>
      </c>
      <c r="N200" s="97" t="b">
        <f t="shared" si="123"/>
        <v>0</v>
      </c>
      <c r="O200" s="120"/>
      <c r="P200" s="120"/>
      <c r="Q200" s="111"/>
      <c r="R200" s="123"/>
      <c r="S200" s="97" t="b">
        <f t="shared" si="124"/>
        <v>0</v>
      </c>
      <c r="T200" s="125">
        <f t="shared" si="125"/>
        <v>0</v>
      </c>
      <c r="U200" s="98" t="str">
        <f t="shared" si="126"/>
        <v xml:space="preserve">VALORE PROBABILIDAD Y/O IMPACTO </v>
      </c>
      <c r="V200" s="113"/>
      <c r="W200" s="111"/>
      <c r="X200" s="100" t="b">
        <f t="shared" si="127"/>
        <v>0</v>
      </c>
      <c r="Y200" s="97" t="b">
        <f t="shared" si="128"/>
        <v>0</v>
      </c>
      <c r="Z200" s="111"/>
      <c r="AA200" s="100" t="b">
        <f t="shared" si="129"/>
        <v>0</v>
      </c>
      <c r="AB200" s="97" t="b">
        <f t="shared" si="130"/>
        <v>0</v>
      </c>
      <c r="AC200" s="162"/>
      <c r="AD200" s="173"/>
      <c r="AE200" s="173"/>
      <c r="AF200" s="173"/>
      <c r="AG200" s="104">
        <f t="shared" si="131"/>
        <v>0</v>
      </c>
      <c r="AH200" s="105">
        <f t="shared" si="132"/>
        <v>0</v>
      </c>
      <c r="AI200" s="98" t="str">
        <f t="shared" si="118"/>
        <v>ESTABLEZCA CONTROL Y EVALUELO</v>
      </c>
      <c r="AJ200" s="107" t="str">
        <f t="shared" si="119"/>
        <v>ESTABLEZCA CONTROL Y EVALUELO</v>
      </c>
      <c r="AK200" s="163"/>
      <c r="AL200" s="163"/>
      <c r="AM200" s="163"/>
      <c r="AN200" s="163"/>
      <c r="AO200" s="163"/>
      <c r="AP200" s="163"/>
      <c r="AQ200" s="163"/>
      <c r="AR200" s="164"/>
      <c r="AS200" s="132"/>
    </row>
    <row r="201" spans="1:45" ht="45" x14ac:dyDescent="0.2">
      <c r="A201" s="149"/>
      <c r="B201" s="441">
        <v>191</v>
      </c>
      <c r="C201" s="110"/>
      <c r="D201" s="109"/>
      <c r="E201" s="472"/>
      <c r="F201" s="110"/>
      <c r="G201" s="109"/>
      <c r="H201" s="109"/>
      <c r="I201" s="109"/>
      <c r="J201" s="512"/>
      <c r="K201" s="442"/>
      <c r="L201" s="111"/>
      <c r="M201" s="118" t="b">
        <f t="shared" si="122"/>
        <v>0</v>
      </c>
      <c r="N201" s="97" t="b">
        <f t="shared" si="123"/>
        <v>0</v>
      </c>
      <c r="O201" s="120"/>
      <c r="P201" s="120"/>
      <c r="Q201" s="111"/>
      <c r="R201" s="123"/>
      <c r="S201" s="97" t="b">
        <f t="shared" si="124"/>
        <v>0</v>
      </c>
      <c r="T201" s="125">
        <f t="shared" si="125"/>
        <v>0</v>
      </c>
      <c r="U201" s="98" t="str">
        <f t="shared" si="126"/>
        <v xml:space="preserve">VALORE PROBABILIDAD Y/O IMPACTO </v>
      </c>
      <c r="V201" s="113"/>
      <c r="W201" s="111"/>
      <c r="X201" s="100" t="b">
        <f t="shared" si="127"/>
        <v>0</v>
      </c>
      <c r="Y201" s="97" t="b">
        <f t="shared" si="128"/>
        <v>0</v>
      </c>
      <c r="Z201" s="111"/>
      <c r="AA201" s="100" t="b">
        <f t="shared" si="129"/>
        <v>0</v>
      </c>
      <c r="AB201" s="97" t="b">
        <f t="shared" si="130"/>
        <v>0</v>
      </c>
      <c r="AC201" s="162"/>
      <c r="AD201" s="173"/>
      <c r="AE201" s="173"/>
      <c r="AF201" s="173"/>
      <c r="AG201" s="104">
        <f t="shared" si="131"/>
        <v>0</v>
      </c>
      <c r="AH201" s="105">
        <f t="shared" si="132"/>
        <v>0</v>
      </c>
      <c r="AI201" s="98" t="str">
        <f t="shared" si="118"/>
        <v>ESTABLEZCA CONTROL Y EVALUELO</v>
      </c>
      <c r="AJ201" s="107" t="str">
        <f t="shared" si="119"/>
        <v>ESTABLEZCA CONTROL Y EVALUELO</v>
      </c>
      <c r="AK201" s="163"/>
      <c r="AL201" s="163"/>
      <c r="AM201" s="163"/>
      <c r="AN201" s="163"/>
      <c r="AO201" s="163"/>
      <c r="AP201" s="163"/>
      <c r="AQ201" s="163"/>
      <c r="AR201" s="164"/>
      <c r="AS201" s="132"/>
    </row>
    <row r="202" spans="1:45" ht="45" x14ac:dyDescent="0.2">
      <c r="A202" s="149"/>
      <c r="B202" s="441">
        <v>192</v>
      </c>
      <c r="C202" s="110"/>
      <c r="D202" s="109"/>
      <c r="E202" s="472"/>
      <c r="F202" s="110"/>
      <c r="G202" s="109"/>
      <c r="H202" s="109"/>
      <c r="I202" s="109"/>
      <c r="J202" s="512"/>
      <c r="K202" s="442"/>
      <c r="L202" s="111"/>
      <c r="M202" s="118" t="b">
        <f t="shared" ref="M202:M209" si="133">+IF(L202=1,"La actividad que conlleva el riesgo se ejecuta como máximos 2 veces por año",IF(L202=2,"La actividad que conlleva el riesgo se ejecuta de 3 a 24 veces por año",IF(L202=3,"La actividad que conlleva el riesgo se ejecuta de 24 a 500 veces por año",IF(L202=4,"La actividad que conlleva el riesgo se ejecuta mínimo 500 veces al año y máximo 5000 veces por año",IF(L202=5,"La actividad que conlleva el riesgo se ejecuta más de 5000 veces por año")))))</f>
        <v>0</v>
      </c>
      <c r="N202" s="97" t="b">
        <f t="shared" ref="N202:N209" si="134">+IF(L202=1,"20%",IF(L202=2,"40%",IF(L202=3,"60%",IF(L202=4,"80%",IF(L202=5,"100%")))))</f>
        <v>0</v>
      </c>
      <c r="O202" s="120"/>
      <c r="P202" s="120"/>
      <c r="Q202" s="111"/>
      <c r="R202" s="123"/>
      <c r="S202" s="97" t="b">
        <f t="shared" si="124"/>
        <v>0</v>
      </c>
      <c r="T202" s="125">
        <f t="shared" si="125"/>
        <v>0</v>
      </c>
      <c r="U202" s="98" t="str">
        <f t="shared" si="126"/>
        <v xml:space="preserve">VALORE PROBABILIDAD Y/O IMPACTO </v>
      </c>
      <c r="V202" s="113"/>
      <c r="W202" s="111"/>
      <c r="X202" s="100" t="b">
        <f t="shared" si="127"/>
        <v>0</v>
      </c>
      <c r="Y202" s="97" t="b">
        <f t="shared" si="128"/>
        <v>0</v>
      </c>
      <c r="Z202" s="111"/>
      <c r="AA202" s="100" t="b">
        <f t="shared" si="129"/>
        <v>0</v>
      </c>
      <c r="AB202" s="97" t="b">
        <f t="shared" si="130"/>
        <v>0</v>
      </c>
      <c r="AC202" s="162"/>
      <c r="AD202" s="173"/>
      <c r="AE202" s="173"/>
      <c r="AF202" s="173"/>
      <c r="AG202" s="104">
        <f t="shared" si="131"/>
        <v>0</v>
      </c>
      <c r="AH202" s="105">
        <f t="shared" si="132"/>
        <v>0</v>
      </c>
      <c r="AI202" s="98" t="str">
        <f t="shared" si="118"/>
        <v>ESTABLEZCA CONTROL Y EVALUELO</v>
      </c>
      <c r="AJ202" s="107" t="str">
        <f t="shared" si="119"/>
        <v>ESTABLEZCA CONTROL Y EVALUELO</v>
      </c>
      <c r="AK202" s="163"/>
      <c r="AL202" s="163"/>
      <c r="AM202" s="163"/>
      <c r="AN202" s="163"/>
      <c r="AO202" s="163"/>
      <c r="AP202" s="163"/>
      <c r="AQ202" s="163"/>
      <c r="AR202" s="164"/>
      <c r="AS202" s="132"/>
    </row>
    <row r="203" spans="1:45" ht="45" x14ac:dyDescent="0.2">
      <c r="A203" s="149"/>
      <c r="B203" s="441">
        <v>193</v>
      </c>
      <c r="C203" s="110"/>
      <c r="D203" s="109"/>
      <c r="E203" s="472"/>
      <c r="F203" s="110"/>
      <c r="G203" s="109"/>
      <c r="H203" s="109"/>
      <c r="I203" s="109"/>
      <c r="J203" s="512"/>
      <c r="K203" s="442"/>
      <c r="L203" s="111"/>
      <c r="M203" s="118" t="b">
        <f t="shared" si="133"/>
        <v>0</v>
      </c>
      <c r="N203" s="97" t="b">
        <f t="shared" si="134"/>
        <v>0</v>
      </c>
      <c r="O203" s="120"/>
      <c r="P203" s="120"/>
      <c r="Q203" s="111"/>
      <c r="R203" s="123"/>
      <c r="S203" s="97" t="b">
        <f t="shared" si="124"/>
        <v>0</v>
      </c>
      <c r="T203" s="125">
        <f t="shared" si="125"/>
        <v>0</v>
      </c>
      <c r="U203" s="98" t="str">
        <f t="shared" si="126"/>
        <v xml:space="preserve">VALORE PROBABILIDAD Y/O IMPACTO </v>
      </c>
      <c r="V203" s="113"/>
      <c r="W203" s="111"/>
      <c r="X203" s="100" t="b">
        <f t="shared" si="127"/>
        <v>0</v>
      </c>
      <c r="Y203" s="97" t="b">
        <f t="shared" si="128"/>
        <v>0</v>
      </c>
      <c r="Z203" s="111"/>
      <c r="AA203" s="100" t="b">
        <f t="shared" si="129"/>
        <v>0</v>
      </c>
      <c r="AB203" s="97" t="b">
        <f t="shared" si="130"/>
        <v>0</v>
      </c>
      <c r="AC203" s="162"/>
      <c r="AD203" s="173"/>
      <c r="AE203" s="173"/>
      <c r="AF203" s="173"/>
      <c r="AG203" s="104">
        <f t="shared" si="131"/>
        <v>0</v>
      </c>
      <c r="AH203" s="105">
        <f t="shared" si="132"/>
        <v>0</v>
      </c>
      <c r="AI203" s="98" t="str">
        <f t="shared" ref="AI203:AI209" si="135">+IF(AH203&gt;=0.6,"EXTREMO",IF(AH203&gt;=0.4,"ALTO",IF(AH203&gt;=0.2,"MODERADO",IF(AH203&gt;=0.01,"BAJO",IF(AH203=0,"ESTABLEZCA CONTROL Y EVALUELO")))))</f>
        <v>ESTABLEZCA CONTROL Y EVALUELO</v>
      </c>
      <c r="AJ203" s="107" t="str">
        <f t="shared" ref="AJ203:AJ209" si="136">+IF(AH203&gt;=0.3,"REDUCIR",IF(AH203&gt;=0.01,"ACEPTAR",IF(AH203=0,"ESTABLEZCA CONTROL Y EVALUELO")))</f>
        <v>ESTABLEZCA CONTROL Y EVALUELO</v>
      </c>
      <c r="AK203" s="163"/>
      <c r="AL203" s="163"/>
      <c r="AM203" s="163"/>
      <c r="AN203" s="163"/>
      <c r="AO203" s="163"/>
      <c r="AP203" s="163"/>
      <c r="AQ203" s="163"/>
      <c r="AR203" s="164"/>
      <c r="AS203" s="132"/>
    </row>
    <row r="204" spans="1:45" ht="45" x14ac:dyDescent="0.2">
      <c r="A204" s="149"/>
      <c r="B204" s="441">
        <v>194</v>
      </c>
      <c r="C204" s="110"/>
      <c r="D204" s="109"/>
      <c r="E204" s="472"/>
      <c r="F204" s="110"/>
      <c r="G204" s="109"/>
      <c r="H204" s="109"/>
      <c r="I204" s="109"/>
      <c r="J204" s="512"/>
      <c r="K204" s="442"/>
      <c r="L204" s="111"/>
      <c r="M204" s="118" t="b">
        <f t="shared" si="133"/>
        <v>0</v>
      </c>
      <c r="N204" s="97" t="b">
        <f t="shared" si="134"/>
        <v>0</v>
      </c>
      <c r="O204" s="120"/>
      <c r="P204" s="120"/>
      <c r="Q204" s="111"/>
      <c r="R204" s="123"/>
      <c r="S204" s="97" t="b">
        <f t="shared" si="124"/>
        <v>0</v>
      </c>
      <c r="T204" s="125">
        <f t="shared" si="125"/>
        <v>0</v>
      </c>
      <c r="U204" s="98" t="str">
        <f t="shared" si="126"/>
        <v xml:space="preserve">VALORE PROBABILIDAD Y/O IMPACTO </v>
      </c>
      <c r="V204" s="113"/>
      <c r="W204" s="111"/>
      <c r="X204" s="100" t="b">
        <f t="shared" si="127"/>
        <v>0</v>
      </c>
      <c r="Y204" s="97" t="b">
        <f t="shared" si="128"/>
        <v>0</v>
      </c>
      <c r="Z204" s="111"/>
      <c r="AA204" s="100" t="b">
        <f t="shared" si="129"/>
        <v>0</v>
      </c>
      <c r="AB204" s="97" t="b">
        <f t="shared" si="130"/>
        <v>0</v>
      </c>
      <c r="AC204" s="162"/>
      <c r="AD204" s="173"/>
      <c r="AE204" s="173"/>
      <c r="AF204" s="173"/>
      <c r="AG204" s="104">
        <f t="shared" si="131"/>
        <v>0</v>
      </c>
      <c r="AH204" s="105">
        <f t="shared" si="132"/>
        <v>0</v>
      </c>
      <c r="AI204" s="98" t="str">
        <f t="shared" si="135"/>
        <v>ESTABLEZCA CONTROL Y EVALUELO</v>
      </c>
      <c r="AJ204" s="107" t="str">
        <f t="shared" si="136"/>
        <v>ESTABLEZCA CONTROL Y EVALUELO</v>
      </c>
      <c r="AK204" s="163"/>
      <c r="AL204" s="163"/>
      <c r="AM204" s="163"/>
      <c r="AN204" s="163"/>
      <c r="AO204" s="163"/>
      <c r="AP204" s="163"/>
      <c r="AQ204" s="163"/>
      <c r="AR204" s="164"/>
      <c r="AS204" s="132"/>
    </row>
    <row r="205" spans="1:45" ht="45" x14ac:dyDescent="0.2">
      <c r="A205" s="149"/>
      <c r="B205" s="441">
        <v>195</v>
      </c>
      <c r="C205" s="110"/>
      <c r="D205" s="109"/>
      <c r="E205" s="472"/>
      <c r="F205" s="110"/>
      <c r="G205" s="109"/>
      <c r="H205" s="109"/>
      <c r="I205" s="109"/>
      <c r="J205" s="512"/>
      <c r="K205" s="442"/>
      <c r="L205" s="111"/>
      <c r="M205" s="118" t="b">
        <f t="shared" si="133"/>
        <v>0</v>
      </c>
      <c r="N205" s="97" t="b">
        <f t="shared" si="134"/>
        <v>0</v>
      </c>
      <c r="O205" s="120"/>
      <c r="P205" s="120"/>
      <c r="Q205" s="111"/>
      <c r="R205" s="123"/>
      <c r="S205" s="97" t="b">
        <f t="shared" si="124"/>
        <v>0</v>
      </c>
      <c r="T205" s="125">
        <f t="shared" si="125"/>
        <v>0</v>
      </c>
      <c r="U205" s="98" t="str">
        <f t="shared" si="126"/>
        <v xml:space="preserve">VALORE PROBABILIDAD Y/O IMPACTO </v>
      </c>
      <c r="V205" s="113"/>
      <c r="W205" s="111"/>
      <c r="X205" s="100" t="b">
        <f t="shared" si="127"/>
        <v>0</v>
      </c>
      <c r="Y205" s="97" t="b">
        <f t="shared" si="128"/>
        <v>0</v>
      </c>
      <c r="Z205" s="111"/>
      <c r="AA205" s="100" t="b">
        <f t="shared" si="129"/>
        <v>0</v>
      </c>
      <c r="AB205" s="97" t="b">
        <f t="shared" si="130"/>
        <v>0</v>
      </c>
      <c r="AC205" s="162"/>
      <c r="AD205" s="173"/>
      <c r="AE205" s="173"/>
      <c r="AF205" s="173"/>
      <c r="AG205" s="104">
        <f t="shared" si="131"/>
        <v>0</v>
      </c>
      <c r="AH205" s="105">
        <f t="shared" si="132"/>
        <v>0</v>
      </c>
      <c r="AI205" s="98" t="str">
        <f t="shared" si="135"/>
        <v>ESTABLEZCA CONTROL Y EVALUELO</v>
      </c>
      <c r="AJ205" s="107" t="str">
        <f t="shared" si="136"/>
        <v>ESTABLEZCA CONTROL Y EVALUELO</v>
      </c>
      <c r="AK205" s="163"/>
      <c r="AL205" s="163"/>
      <c r="AM205" s="163"/>
      <c r="AN205" s="163"/>
      <c r="AO205" s="163"/>
      <c r="AP205" s="163"/>
      <c r="AQ205" s="163"/>
      <c r="AR205" s="164"/>
      <c r="AS205" s="132"/>
    </row>
    <row r="206" spans="1:45" ht="45" x14ac:dyDescent="0.2">
      <c r="A206" s="149"/>
      <c r="B206" s="441">
        <v>196</v>
      </c>
      <c r="C206" s="110"/>
      <c r="D206" s="109"/>
      <c r="E206" s="472"/>
      <c r="F206" s="110"/>
      <c r="G206" s="109"/>
      <c r="H206" s="109"/>
      <c r="I206" s="109"/>
      <c r="J206" s="512"/>
      <c r="K206" s="442"/>
      <c r="L206" s="111"/>
      <c r="M206" s="118" t="b">
        <f t="shared" si="133"/>
        <v>0</v>
      </c>
      <c r="N206" s="97" t="b">
        <f t="shared" si="134"/>
        <v>0</v>
      </c>
      <c r="O206" s="120"/>
      <c r="P206" s="120"/>
      <c r="Q206" s="111"/>
      <c r="R206" s="123"/>
      <c r="S206" s="97" t="b">
        <f t="shared" si="124"/>
        <v>0</v>
      </c>
      <c r="T206" s="125">
        <f t="shared" si="125"/>
        <v>0</v>
      </c>
      <c r="U206" s="98" t="str">
        <f t="shared" si="126"/>
        <v xml:space="preserve">VALORE PROBABILIDAD Y/O IMPACTO </v>
      </c>
      <c r="V206" s="113"/>
      <c r="W206" s="111"/>
      <c r="X206" s="100" t="b">
        <f t="shared" si="127"/>
        <v>0</v>
      </c>
      <c r="Y206" s="97" t="b">
        <f t="shared" si="128"/>
        <v>0</v>
      </c>
      <c r="Z206" s="111"/>
      <c r="AA206" s="100" t="b">
        <f t="shared" si="129"/>
        <v>0</v>
      </c>
      <c r="AB206" s="97" t="b">
        <f t="shared" si="130"/>
        <v>0</v>
      </c>
      <c r="AC206" s="162"/>
      <c r="AD206" s="173"/>
      <c r="AE206" s="173"/>
      <c r="AF206" s="173"/>
      <c r="AG206" s="104">
        <f t="shared" si="131"/>
        <v>0</v>
      </c>
      <c r="AH206" s="105">
        <f t="shared" si="132"/>
        <v>0</v>
      </c>
      <c r="AI206" s="98" t="str">
        <f t="shared" si="135"/>
        <v>ESTABLEZCA CONTROL Y EVALUELO</v>
      </c>
      <c r="AJ206" s="107" t="str">
        <f t="shared" si="136"/>
        <v>ESTABLEZCA CONTROL Y EVALUELO</v>
      </c>
      <c r="AK206" s="163"/>
      <c r="AL206" s="163"/>
      <c r="AM206" s="163"/>
      <c r="AN206" s="163"/>
      <c r="AO206" s="163"/>
      <c r="AP206" s="163"/>
      <c r="AQ206" s="163"/>
      <c r="AR206" s="164"/>
      <c r="AS206" s="132"/>
    </row>
    <row r="207" spans="1:45" ht="45" x14ac:dyDescent="0.2">
      <c r="A207" s="149"/>
      <c r="B207" s="441">
        <v>197</v>
      </c>
      <c r="C207" s="110"/>
      <c r="D207" s="109"/>
      <c r="E207" s="472"/>
      <c r="F207" s="110"/>
      <c r="G207" s="109"/>
      <c r="H207" s="109"/>
      <c r="I207" s="109"/>
      <c r="J207" s="512"/>
      <c r="K207" s="442"/>
      <c r="L207" s="111"/>
      <c r="M207" s="118" t="b">
        <f t="shared" si="133"/>
        <v>0</v>
      </c>
      <c r="N207" s="97" t="b">
        <f t="shared" si="134"/>
        <v>0</v>
      </c>
      <c r="O207" s="120"/>
      <c r="P207" s="120"/>
      <c r="Q207" s="111"/>
      <c r="R207" s="123"/>
      <c r="S207" s="97" t="b">
        <f t="shared" si="124"/>
        <v>0</v>
      </c>
      <c r="T207" s="125">
        <f t="shared" si="125"/>
        <v>0</v>
      </c>
      <c r="U207" s="98" t="str">
        <f t="shared" si="126"/>
        <v xml:space="preserve">VALORE PROBABILIDAD Y/O IMPACTO </v>
      </c>
      <c r="V207" s="113"/>
      <c r="W207" s="111"/>
      <c r="X207" s="100" t="b">
        <f t="shared" si="127"/>
        <v>0</v>
      </c>
      <c r="Y207" s="97" t="b">
        <f t="shared" si="128"/>
        <v>0</v>
      </c>
      <c r="Z207" s="111"/>
      <c r="AA207" s="100" t="b">
        <f t="shared" si="129"/>
        <v>0</v>
      </c>
      <c r="AB207" s="97" t="b">
        <f t="shared" si="130"/>
        <v>0</v>
      </c>
      <c r="AC207" s="162"/>
      <c r="AD207" s="173"/>
      <c r="AE207" s="173"/>
      <c r="AF207" s="173"/>
      <c r="AG207" s="104">
        <f t="shared" si="131"/>
        <v>0</v>
      </c>
      <c r="AH207" s="105">
        <f t="shared" si="132"/>
        <v>0</v>
      </c>
      <c r="AI207" s="98" t="str">
        <f t="shared" si="135"/>
        <v>ESTABLEZCA CONTROL Y EVALUELO</v>
      </c>
      <c r="AJ207" s="107" t="str">
        <f t="shared" si="136"/>
        <v>ESTABLEZCA CONTROL Y EVALUELO</v>
      </c>
      <c r="AK207" s="163"/>
      <c r="AL207" s="163"/>
      <c r="AM207" s="163"/>
      <c r="AN207" s="163"/>
      <c r="AO207" s="163"/>
      <c r="AP207" s="163"/>
      <c r="AQ207" s="163"/>
      <c r="AR207" s="164"/>
      <c r="AS207" s="132"/>
    </row>
    <row r="208" spans="1:45" ht="45" x14ac:dyDescent="0.2">
      <c r="A208" s="149"/>
      <c r="B208" s="441">
        <v>198</v>
      </c>
      <c r="C208" s="110"/>
      <c r="D208" s="109"/>
      <c r="E208" s="472"/>
      <c r="F208" s="110"/>
      <c r="G208" s="109"/>
      <c r="H208" s="109"/>
      <c r="I208" s="109"/>
      <c r="J208" s="512"/>
      <c r="K208" s="442"/>
      <c r="L208" s="111"/>
      <c r="M208" s="118" t="b">
        <f t="shared" si="133"/>
        <v>0</v>
      </c>
      <c r="N208" s="97" t="b">
        <f t="shared" si="134"/>
        <v>0</v>
      </c>
      <c r="O208" s="120"/>
      <c r="P208" s="120"/>
      <c r="Q208" s="111"/>
      <c r="R208" s="123"/>
      <c r="S208" s="97" t="b">
        <f t="shared" si="124"/>
        <v>0</v>
      </c>
      <c r="T208" s="125">
        <f t="shared" si="125"/>
        <v>0</v>
      </c>
      <c r="U208" s="98" t="str">
        <f t="shared" si="126"/>
        <v xml:space="preserve">VALORE PROBABILIDAD Y/O IMPACTO </v>
      </c>
      <c r="V208" s="113"/>
      <c r="W208" s="111"/>
      <c r="X208" s="100" t="b">
        <f t="shared" si="127"/>
        <v>0</v>
      </c>
      <c r="Y208" s="97" t="b">
        <f t="shared" si="128"/>
        <v>0</v>
      </c>
      <c r="Z208" s="111"/>
      <c r="AA208" s="100" t="b">
        <f t="shared" si="129"/>
        <v>0</v>
      </c>
      <c r="AB208" s="97" t="b">
        <f t="shared" si="130"/>
        <v>0</v>
      </c>
      <c r="AC208" s="162"/>
      <c r="AD208" s="173"/>
      <c r="AE208" s="173"/>
      <c r="AF208" s="173"/>
      <c r="AG208" s="104">
        <f t="shared" si="131"/>
        <v>0</v>
      </c>
      <c r="AH208" s="105">
        <f t="shared" si="132"/>
        <v>0</v>
      </c>
      <c r="AI208" s="98" t="str">
        <f t="shared" si="135"/>
        <v>ESTABLEZCA CONTROL Y EVALUELO</v>
      </c>
      <c r="AJ208" s="107" t="str">
        <f t="shared" si="136"/>
        <v>ESTABLEZCA CONTROL Y EVALUELO</v>
      </c>
      <c r="AK208" s="163"/>
      <c r="AL208" s="163"/>
      <c r="AM208" s="163"/>
      <c r="AN208" s="163"/>
      <c r="AO208" s="163"/>
      <c r="AP208" s="163"/>
      <c r="AQ208" s="163"/>
      <c r="AR208" s="164"/>
      <c r="AS208" s="132"/>
    </row>
    <row r="209" spans="1:45" ht="45.75" thickBot="1" x14ac:dyDescent="0.25">
      <c r="A209" s="149"/>
      <c r="B209" s="441">
        <v>199</v>
      </c>
      <c r="C209" s="116"/>
      <c r="D209" s="115"/>
      <c r="E209" s="473"/>
      <c r="F209" s="116"/>
      <c r="G209" s="115"/>
      <c r="H209" s="115"/>
      <c r="I209" s="115"/>
      <c r="J209" s="513"/>
      <c r="K209" s="443"/>
      <c r="L209" s="117"/>
      <c r="M209" s="119" t="b">
        <f t="shared" si="133"/>
        <v>0</v>
      </c>
      <c r="N209" s="80" t="b">
        <f t="shared" si="134"/>
        <v>0</v>
      </c>
      <c r="O209" s="121"/>
      <c r="P209" s="121"/>
      <c r="Q209" s="117"/>
      <c r="R209" s="124"/>
      <c r="S209" s="80" t="b">
        <f t="shared" si="124"/>
        <v>0</v>
      </c>
      <c r="T209" s="126">
        <f t="shared" ref="T209" si="137">+N209*S209</f>
        <v>0</v>
      </c>
      <c r="U209" s="99" t="str">
        <f t="shared" si="126"/>
        <v xml:space="preserve">VALORE PROBABILIDAD Y/O IMPACTO </v>
      </c>
      <c r="V209" s="166"/>
      <c r="W209" s="117"/>
      <c r="X209" s="103" t="b">
        <f t="shared" si="127"/>
        <v>0</v>
      </c>
      <c r="Y209" s="80" t="b">
        <f t="shared" si="128"/>
        <v>0</v>
      </c>
      <c r="Z209" s="117"/>
      <c r="AA209" s="103" t="b">
        <f t="shared" si="129"/>
        <v>0</v>
      </c>
      <c r="AB209" s="80" t="b">
        <f t="shared" si="130"/>
        <v>0</v>
      </c>
      <c r="AC209" s="167"/>
      <c r="AD209" s="174"/>
      <c r="AE209" s="174"/>
      <c r="AF209" s="174"/>
      <c r="AG209" s="81">
        <f t="shared" si="131"/>
        <v>0</v>
      </c>
      <c r="AH209" s="106">
        <f t="shared" si="132"/>
        <v>0</v>
      </c>
      <c r="AI209" s="99" t="str">
        <f t="shared" si="135"/>
        <v>ESTABLEZCA CONTROL Y EVALUELO</v>
      </c>
      <c r="AJ209" s="108" t="str">
        <f t="shared" si="136"/>
        <v>ESTABLEZCA CONTROL Y EVALUELO</v>
      </c>
      <c r="AK209" s="168"/>
      <c r="AL209" s="168"/>
      <c r="AM209" s="168"/>
      <c r="AN209" s="168"/>
      <c r="AO209" s="168"/>
      <c r="AP209" s="168"/>
      <c r="AQ209" s="168"/>
      <c r="AR209" s="169"/>
      <c r="AS209" s="132"/>
    </row>
  </sheetData>
  <mergeCells count="32">
    <mergeCell ref="B2:C4"/>
    <mergeCell ref="D2:AP4"/>
    <mergeCell ref="AJ6:AR7"/>
    <mergeCell ref="AQ3:AR3"/>
    <mergeCell ref="V8:AB8"/>
    <mergeCell ref="AG8:AG10"/>
    <mergeCell ref="AC8:AF8"/>
    <mergeCell ref="AJ8:AR9"/>
    <mergeCell ref="F8:J9"/>
    <mergeCell ref="B8:B10"/>
    <mergeCell ref="AH8:AI8"/>
    <mergeCell ref="V9:V10"/>
    <mergeCell ref="AC9:AC10"/>
    <mergeCell ref="Z10:AA10"/>
    <mergeCell ref="AH9:AH10"/>
    <mergeCell ref="K6:U7"/>
    <mergeCell ref="J114:J115"/>
    <mergeCell ref="AI9:AI10"/>
    <mergeCell ref="C8:E9"/>
    <mergeCell ref="V6:AG7"/>
    <mergeCell ref="AH6:AI7"/>
    <mergeCell ref="K8:K9"/>
    <mergeCell ref="L8:N9"/>
    <mergeCell ref="O8:P9"/>
    <mergeCell ref="Q8:S9"/>
    <mergeCell ref="T8:U9"/>
    <mergeCell ref="AD9:AD10"/>
    <mergeCell ref="AE9:AE10"/>
    <mergeCell ref="AF9:AF10"/>
    <mergeCell ref="W9:Y9"/>
    <mergeCell ref="Z9:AB9"/>
    <mergeCell ref="W10:X10"/>
  </mergeCells>
  <conditionalFormatting sqref="U96:U97 U100 U104 U107:U209 X45:Y46 AA45:AB46 X52:Y53 AA52:AB53 X55:Y57 AA55:AB57 U39:U94 AI16:AI209 X62:Y94 AA62:AB94 U11:U33 AA11:AB39 X11:Y39">
    <cfRule type="containsText" dxfId="402" priority="1110" operator="containsText" text="EXTREMO">
      <formula>NOT(ISERROR(SEARCH("EXTREMO",U11)))</formula>
    </cfRule>
    <cfRule type="containsText" dxfId="401" priority="1111" operator="containsText" text="ALTO">
      <formula>NOT(ISERROR(SEARCH("ALTO",U11)))</formula>
    </cfRule>
    <cfRule type="containsText" dxfId="400" priority="1112" operator="containsText" text="MODERADO">
      <formula>NOT(ISERROR(SEARCH("MODERADO",U11)))</formula>
    </cfRule>
    <cfRule type="containsText" dxfId="399" priority="1113" operator="containsText" text="BAJO">
      <formula>NOT(ISERROR(SEARCH("BAJO",U11)))</formula>
    </cfRule>
  </conditionalFormatting>
  <conditionalFormatting sqref="X40">
    <cfRule type="containsText" dxfId="398" priority="1042" operator="containsText" text="EXTREMO">
      <formula>NOT(ISERROR(SEARCH("EXTREMO",X40)))</formula>
    </cfRule>
    <cfRule type="containsText" dxfId="397" priority="1043" operator="containsText" text="ALTO">
      <formula>NOT(ISERROR(SEARCH("ALTO",X40)))</formula>
    </cfRule>
    <cfRule type="containsText" dxfId="396" priority="1044" operator="containsText" text="MODERADO">
      <formula>NOT(ISERROR(SEARCH("MODERADO",X40)))</formula>
    </cfRule>
    <cfRule type="containsText" dxfId="395" priority="1045" operator="containsText" text="BAJO">
      <formula>NOT(ISERROR(SEARCH("BAJO",X40)))</formula>
    </cfRule>
  </conditionalFormatting>
  <conditionalFormatting sqref="Y40">
    <cfRule type="containsText" dxfId="394" priority="1038" operator="containsText" text="EXTREMO">
      <formula>NOT(ISERROR(SEARCH("EXTREMO",Y40)))</formula>
    </cfRule>
    <cfRule type="containsText" dxfId="393" priority="1039" operator="containsText" text="ALTO">
      <formula>NOT(ISERROR(SEARCH("ALTO",Y40)))</formula>
    </cfRule>
    <cfRule type="containsText" dxfId="392" priority="1040" operator="containsText" text="MODERADO">
      <formula>NOT(ISERROR(SEARCH("MODERADO",Y40)))</formula>
    </cfRule>
    <cfRule type="containsText" dxfId="391" priority="1041" operator="containsText" text="BAJO">
      <formula>NOT(ISERROR(SEARCH("BAJO",Y40)))</formula>
    </cfRule>
  </conditionalFormatting>
  <conditionalFormatting sqref="AA40">
    <cfRule type="containsText" dxfId="390" priority="1034" operator="containsText" text="EXTREMO">
      <formula>NOT(ISERROR(SEARCH("EXTREMO",AA40)))</formula>
    </cfRule>
    <cfRule type="containsText" dxfId="389" priority="1035" operator="containsText" text="ALTO">
      <formula>NOT(ISERROR(SEARCH("ALTO",AA40)))</formula>
    </cfRule>
    <cfRule type="containsText" dxfId="388" priority="1036" operator="containsText" text="MODERADO">
      <formula>NOT(ISERROR(SEARCH("MODERADO",AA40)))</formula>
    </cfRule>
    <cfRule type="containsText" dxfId="387" priority="1037" operator="containsText" text="BAJO">
      <formula>NOT(ISERROR(SEARCH("BAJO",AA40)))</formula>
    </cfRule>
  </conditionalFormatting>
  <conditionalFormatting sqref="AB40">
    <cfRule type="containsText" dxfId="386" priority="1030" operator="containsText" text="EXTREMO">
      <formula>NOT(ISERROR(SEARCH("EXTREMO",AB40)))</formula>
    </cfRule>
    <cfRule type="containsText" dxfId="385" priority="1031" operator="containsText" text="ALTO">
      <formula>NOT(ISERROR(SEARCH("ALTO",AB40)))</formula>
    </cfRule>
    <cfRule type="containsText" dxfId="384" priority="1032" operator="containsText" text="MODERADO">
      <formula>NOT(ISERROR(SEARCH("MODERADO",AB40)))</formula>
    </cfRule>
    <cfRule type="containsText" dxfId="383" priority="1033" operator="containsText" text="BAJO">
      <formula>NOT(ISERROR(SEARCH("BAJO",AB40)))</formula>
    </cfRule>
  </conditionalFormatting>
  <conditionalFormatting sqref="X41:X43">
    <cfRule type="containsText" dxfId="382" priority="1026" operator="containsText" text="EXTREMO">
      <formula>NOT(ISERROR(SEARCH("EXTREMO",X41)))</formula>
    </cfRule>
    <cfRule type="containsText" dxfId="381" priority="1027" operator="containsText" text="ALTO">
      <formula>NOT(ISERROR(SEARCH("ALTO",X41)))</formula>
    </cfRule>
    <cfRule type="containsText" dxfId="380" priority="1028" operator="containsText" text="MODERADO">
      <formula>NOT(ISERROR(SEARCH("MODERADO",X41)))</formula>
    </cfRule>
    <cfRule type="containsText" dxfId="379" priority="1029" operator="containsText" text="BAJO">
      <formula>NOT(ISERROR(SEARCH("BAJO",X41)))</formula>
    </cfRule>
  </conditionalFormatting>
  <conditionalFormatting sqref="Y41:Y43">
    <cfRule type="containsText" dxfId="378" priority="1022" operator="containsText" text="EXTREMO">
      <formula>NOT(ISERROR(SEARCH("EXTREMO",Y41)))</formula>
    </cfRule>
    <cfRule type="containsText" dxfId="377" priority="1023" operator="containsText" text="ALTO">
      <formula>NOT(ISERROR(SEARCH("ALTO",Y41)))</formula>
    </cfRule>
    <cfRule type="containsText" dxfId="376" priority="1024" operator="containsText" text="MODERADO">
      <formula>NOT(ISERROR(SEARCH("MODERADO",Y41)))</formula>
    </cfRule>
    <cfRule type="containsText" dxfId="375" priority="1025" operator="containsText" text="BAJO">
      <formula>NOT(ISERROR(SEARCH("BAJO",Y41)))</formula>
    </cfRule>
  </conditionalFormatting>
  <conditionalFormatting sqref="AA41:AA43">
    <cfRule type="containsText" dxfId="374" priority="1018" operator="containsText" text="EXTREMO">
      <formula>NOT(ISERROR(SEARCH("EXTREMO",AA41)))</formula>
    </cfRule>
    <cfRule type="containsText" dxfId="373" priority="1019" operator="containsText" text="ALTO">
      <formula>NOT(ISERROR(SEARCH("ALTO",AA41)))</formula>
    </cfRule>
    <cfRule type="containsText" dxfId="372" priority="1020" operator="containsText" text="MODERADO">
      <formula>NOT(ISERROR(SEARCH("MODERADO",AA41)))</formula>
    </cfRule>
    <cfRule type="containsText" dxfId="371" priority="1021" operator="containsText" text="BAJO">
      <formula>NOT(ISERROR(SEARCH("BAJO",AA41)))</formula>
    </cfRule>
  </conditionalFormatting>
  <conditionalFormatting sqref="AB41:AB43">
    <cfRule type="containsText" dxfId="370" priority="1014" operator="containsText" text="EXTREMO">
      <formula>NOT(ISERROR(SEARCH("EXTREMO",AB41)))</formula>
    </cfRule>
    <cfRule type="containsText" dxfId="369" priority="1015" operator="containsText" text="ALTO">
      <formula>NOT(ISERROR(SEARCH("ALTO",AB41)))</formula>
    </cfRule>
    <cfRule type="containsText" dxfId="368" priority="1016" operator="containsText" text="MODERADO">
      <formula>NOT(ISERROR(SEARCH("MODERADO",AB41)))</formula>
    </cfRule>
    <cfRule type="containsText" dxfId="367" priority="1017" operator="containsText" text="BAJO">
      <formula>NOT(ISERROR(SEARCH("BAJO",AB41)))</formula>
    </cfRule>
  </conditionalFormatting>
  <conditionalFormatting sqref="X44">
    <cfRule type="containsText" dxfId="366" priority="1010" operator="containsText" text="EXTREMO">
      <formula>NOT(ISERROR(SEARCH("EXTREMO",X44)))</formula>
    </cfRule>
    <cfRule type="containsText" dxfId="365" priority="1011" operator="containsText" text="ALTO">
      <formula>NOT(ISERROR(SEARCH("ALTO",X44)))</formula>
    </cfRule>
    <cfRule type="containsText" dxfId="364" priority="1012" operator="containsText" text="MODERADO">
      <formula>NOT(ISERROR(SEARCH("MODERADO",X44)))</formula>
    </cfRule>
    <cfRule type="containsText" dxfId="363" priority="1013" operator="containsText" text="BAJO">
      <formula>NOT(ISERROR(SEARCH("BAJO",X44)))</formula>
    </cfRule>
  </conditionalFormatting>
  <conditionalFormatting sqref="Y44">
    <cfRule type="containsText" dxfId="362" priority="1006" operator="containsText" text="EXTREMO">
      <formula>NOT(ISERROR(SEARCH("EXTREMO",Y44)))</formula>
    </cfRule>
    <cfRule type="containsText" dxfId="361" priority="1007" operator="containsText" text="ALTO">
      <formula>NOT(ISERROR(SEARCH("ALTO",Y44)))</formula>
    </cfRule>
    <cfRule type="containsText" dxfId="360" priority="1008" operator="containsText" text="MODERADO">
      <formula>NOT(ISERROR(SEARCH("MODERADO",Y44)))</formula>
    </cfRule>
    <cfRule type="containsText" dxfId="359" priority="1009" operator="containsText" text="BAJO">
      <formula>NOT(ISERROR(SEARCH("BAJO",Y44)))</formula>
    </cfRule>
  </conditionalFormatting>
  <conditionalFormatting sqref="AA44">
    <cfRule type="containsText" dxfId="358" priority="1002" operator="containsText" text="EXTREMO">
      <formula>NOT(ISERROR(SEARCH("EXTREMO",AA44)))</formula>
    </cfRule>
    <cfRule type="containsText" dxfId="357" priority="1003" operator="containsText" text="ALTO">
      <formula>NOT(ISERROR(SEARCH("ALTO",AA44)))</formula>
    </cfRule>
    <cfRule type="containsText" dxfId="356" priority="1004" operator="containsText" text="MODERADO">
      <formula>NOT(ISERROR(SEARCH("MODERADO",AA44)))</formula>
    </cfRule>
    <cfRule type="containsText" dxfId="355" priority="1005" operator="containsText" text="BAJO">
      <formula>NOT(ISERROR(SEARCH("BAJO",AA44)))</formula>
    </cfRule>
  </conditionalFormatting>
  <conditionalFormatting sqref="AB44">
    <cfRule type="containsText" dxfId="354" priority="998" operator="containsText" text="EXTREMO">
      <formula>NOT(ISERROR(SEARCH("EXTREMO",AB44)))</formula>
    </cfRule>
    <cfRule type="containsText" dxfId="353" priority="999" operator="containsText" text="ALTO">
      <formula>NOT(ISERROR(SEARCH("ALTO",AB44)))</formula>
    </cfRule>
    <cfRule type="containsText" dxfId="352" priority="1000" operator="containsText" text="MODERADO">
      <formula>NOT(ISERROR(SEARCH("MODERADO",AB44)))</formula>
    </cfRule>
    <cfRule type="containsText" dxfId="351" priority="1001" operator="containsText" text="BAJO">
      <formula>NOT(ISERROR(SEARCH("BAJO",AB44)))</formula>
    </cfRule>
  </conditionalFormatting>
  <conditionalFormatting sqref="X47">
    <cfRule type="containsText" dxfId="350" priority="978" operator="containsText" text="EXTREMO">
      <formula>NOT(ISERROR(SEARCH("EXTREMO",X47)))</formula>
    </cfRule>
    <cfRule type="containsText" dxfId="349" priority="979" operator="containsText" text="ALTO">
      <formula>NOT(ISERROR(SEARCH("ALTO",X47)))</formula>
    </cfRule>
    <cfRule type="containsText" dxfId="348" priority="980" operator="containsText" text="MODERADO">
      <formula>NOT(ISERROR(SEARCH("MODERADO",X47)))</formula>
    </cfRule>
    <cfRule type="containsText" dxfId="347" priority="981" operator="containsText" text="BAJO">
      <formula>NOT(ISERROR(SEARCH("BAJO",X47)))</formula>
    </cfRule>
  </conditionalFormatting>
  <conditionalFormatting sqref="Y47">
    <cfRule type="containsText" dxfId="346" priority="974" operator="containsText" text="EXTREMO">
      <formula>NOT(ISERROR(SEARCH("EXTREMO",Y47)))</formula>
    </cfRule>
    <cfRule type="containsText" dxfId="345" priority="975" operator="containsText" text="ALTO">
      <formula>NOT(ISERROR(SEARCH("ALTO",Y47)))</formula>
    </cfRule>
    <cfRule type="containsText" dxfId="344" priority="976" operator="containsText" text="MODERADO">
      <formula>NOT(ISERROR(SEARCH("MODERADO",Y47)))</formula>
    </cfRule>
    <cfRule type="containsText" dxfId="343" priority="977" operator="containsText" text="BAJO">
      <formula>NOT(ISERROR(SEARCH("BAJO",Y47)))</formula>
    </cfRule>
  </conditionalFormatting>
  <conditionalFormatting sqref="AA47">
    <cfRule type="containsText" dxfId="342" priority="970" operator="containsText" text="EXTREMO">
      <formula>NOT(ISERROR(SEARCH("EXTREMO",AA47)))</formula>
    </cfRule>
    <cfRule type="containsText" dxfId="341" priority="971" operator="containsText" text="ALTO">
      <formula>NOT(ISERROR(SEARCH("ALTO",AA47)))</formula>
    </cfRule>
    <cfRule type="containsText" dxfId="340" priority="972" operator="containsText" text="MODERADO">
      <formula>NOT(ISERROR(SEARCH("MODERADO",AA47)))</formula>
    </cfRule>
    <cfRule type="containsText" dxfId="339" priority="973" operator="containsText" text="BAJO">
      <formula>NOT(ISERROR(SEARCH("BAJO",AA47)))</formula>
    </cfRule>
  </conditionalFormatting>
  <conditionalFormatting sqref="AB47">
    <cfRule type="containsText" dxfId="338" priority="966" operator="containsText" text="EXTREMO">
      <formula>NOT(ISERROR(SEARCH("EXTREMO",AB47)))</formula>
    </cfRule>
    <cfRule type="containsText" dxfId="337" priority="967" operator="containsText" text="ALTO">
      <formula>NOT(ISERROR(SEARCH("ALTO",AB47)))</formula>
    </cfRule>
    <cfRule type="containsText" dxfId="336" priority="968" operator="containsText" text="MODERADO">
      <formula>NOT(ISERROR(SEARCH("MODERADO",AB47)))</formula>
    </cfRule>
    <cfRule type="containsText" dxfId="335" priority="969" operator="containsText" text="BAJO">
      <formula>NOT(ISERROR(SEARCH("BAJO",AB47)))</formula>
    </cfRule>
  </conditionalFormatting>
  <conditionalFormatting sqref="X48:X50">
    <cfRule type="containsText" dxfId="334" priority="962" operator="containsText" text="EXTREMO">
      <formula>NOT(ISERROR(SEARCH("EXTREMO",X48)))</formula>
    </cfRule>
    <cfRule type="containsText" dxfId="333" priority="963" operator="containsText" text="ALTO">
      <formula>NOT(ISERROR(SEARCH("ALTO",X48)))</formula>
    </cfRule>
    <cfRule type="containsText" dxfId="332" priority="964" operator="containsText" text="MODERADO">
      <formula>NOT(ISERROR(SEARCH("MODERADO",X48)))</formula>
    </cfRule>
    <cfRule type="containsText" dxfId="331" priority="965" operator="containsText" text="BAJO">
      <formula>NOT(ISERROR(SEARCH("BAJO",X48)))</formula>
    </cfRule>
  </conditionalFormatting>
  <conditionalFormatting sqref="Y48:Y50">
    <cfRule type="containsText" dxfId="330" priority="958" operator="containsText" text="EXTREMO">
      <formula>NOT(ISERROR(SEARCH("EXTREMO",Y48)))</formula>
    </cfRule>
    <cfRule type="containsText" dxfId="329" priority="959" operator="containsText" text="ALTO">
      <formula>NOT(ISERROR(SEARCH("ALTO",Y48)))</formula>
    </cfRule>
    <cfRule type="containsText" dxfId="328" priority="960" operator="containsText" text="MODERADO">
      <formula>NOT(ISERROR(SEARCH("MODERADO",Y48)))</formula>
    </cfRule>
    <cfRule type="containsText" dxfId="327" priority="961" operator="containsText" text="BAJO">
      <formula>NOT(ISERROR(SEARCH("BAJO",Y48)))</formula>
    </cfRule>
  </conditionalFormatting>
  <conditionalFormatting sqref="AA48:AA50">
    <cfRule type="containsText" dxfId="326" priority="954" operator="containsText" text="EXTREMO">
      <formula>NOT(ISERROR(SEARCH("EXTREMO",AA48)))</formula>
    </cfRule>
    <cfRule type="containsText" dxfId="325" priority="955" operator="containsText" text="ALTO">
      <formula>NOT(ISERROR(SEARCH("ALTO",AA48)))</formula>
    </cfRule>
    <cfRule type="containsText" dxfId="324" priority="956" operator="containsText" text="MODERADO">
      <formula>NOT(ISERROR(SEARCH("MODERADO",AA48)))</formula>
    </cfRule>
    <cfRule type="containsText" dxfId="323" priority="957" operator="containsText" text="BAJO">
      <formula>NOT(ISERROR(SEARCH("BAJO",AA48)))</formula>
    </cfRule>
  </conditionalFormatting>
  <conditionalFormatting sqref="AB48:AB50">
    <cfRule type="containsText" dxfId="322" priority="950" operator="containsText" text="EXTREMO">
      <formula>NOT(ISERROR(SEARCH("EXTREMO",AB48)))</formula>
    </cfRule>
    <cfRule type="containsText" dxfId="321" priority="951" operator="containsText" text="ALTO">
      <formula>NOT(ISERROR(SEARCH("ALTO",AB48)))</formula>
    </cfRule>
    <cfRule type="containsText" dxfId="320" priority="952" operator="containsText" text="MODERADO">
      <formula>NOT(ISERROR(SEARCH("MODERADO",AB48)))</formula>
    </cfRule>
    <cfRule type="containsText" dxfId="319" priority="953" operator="containsText" text="BAJO">
      <formula>NOT(ISERROR(SEARCH("BAJO",AB48)))</formula>
    </cfRule>
  </conditionalFormatting>
  <conditionalFormatting sqref="X51">
    <cfRule type="containsText" dxfId="318" priority="946" operator="containsText" text="EXTREMO">
      <formula>NOT(ISERROR(SEARCH("EXTREMO",X51)))</formula>
    </cfRule>
    <cfRule type="containsText" dxfId="317" priority="947" operator="containsText" text="ALTO">
      <formula>NOT(ISERROR(SEARCH("ALTO",X51)))</formula>
    </cfRule>
    <cfRule type="containsText" dxfId="316" priority="948" operator="containsText" text="MODERADO">
      <formula>NOT(ISERROR(SEARCH("MODERADO",X51)))</formula>
    </cfRule>
    <cfRule type="containsText" dxfId="315" priority="949" operator="containsText" text="BAJO">
      <formula>NOT(ISERROR(SEARCH("BAJO",X51)))</formula>
    </cfRule>
  </conditionalFormatting>
  <conditionalFormatting sqref="Y51">
    <cfRule type="containsText" dxfId="314" priority="942" operator="containsText" text="EXTREMO">
      <formula>NOT(ISERROR(SEARCH("EXTREMO",Y51)))</formula>
    </cfRule>
    <cfRule type="containsText" dxfId="313" priority="943" operator="containsText" text="ALTO">
      <formula>NOT(ISERROR(SEARCH("ALTO",Y51)))</formula>
    </cfRule>
    <cfRule type="containsText" dxfId="312" priority="944" operator="containsText" text="MODERADO">
      <formula>NOT(ISERROR(SEARCH("MODERADO",Y51)))</formula>
    </cfRule>
    <cfRule type="containsText" dxfId="311" priority="945" operator="containsText" text="BAJO">
      <formula>NOT(ISERROR(SEARCH("BAJO",Y51)))</formula>
    </cfRule>
  </conditionalFormatting>
  <conditionalFormatting sqref="AA51">
    <cfRule type="containsText" dxfId="310" priority="938" operator="containsText" text="EXTREMO">
      <formula>NOT(ISERROR(SEARCH("EXTREMO",AA51)))</formula>
    </cfRule>
    <cfRule type="containsText" dxfId="309" priority="939" operator="containsText" text="ALTO">
      <formula>NOT(ISERROR(SEARCH("ALTO",AA51)))</formula>
    </cfRule>
    <cfRule type="containsText" dxfId="308" priority="940" operator="containsText" text="MODERADO">
      <formula>NOT(ISERROR(SEARCH("MODERADO",AA51)))</formula>
    </cfRule>
    <cfRule type="containsText" dxfId="307" priority="941" operator="containsText" text="BAJO">
      <formula>NOT(ISERROR(SEARCH("BAJO",AA51)))</formula>
    </cfRule>
  </conditionalFormatting>
  <conditionalFormatting sqref="AB51">
    <cfRule type="containsText" dxfId="306" priority="934" operator="containsText" text="EXTREMO">
      <formula>NOT(ISERROR(SEARCH("EXTREMO",AB51)))</formula>
    </cfRule>
    <cfRule type="containsText" dxfId="305" priority="935" operator="containsText" text="ALTO">
      <formula>NOT(ISERROR(SEARCH("ALTO",AB51)))</formula>
    </cfRule>
    <cfRule type="containsText" dxfId="304" priority="936" operator="containsText" text="MODERADO">
      <formula>NOT(ISERROR(SEARCH("MODERADO",AB51)))</formula>
    </cfRule>
    <cfRule type="containsText" dxfId="303" priority="937" operator="containsText" text="BAJO">
      <formula>NOT(ISERROR(SEARCH("BAJO",AB51)))</formula>
    </cfRule>
  </conditionalFormatting>
  <conditionalFormatting sqref="X54">
    <cfRule type="containsText" dxfId="302" priority="914" operator="containsText" text="EXTREMO">
      <formula>NOT(ISERROR(SEARCH("EXTREMO",X54)))</formula>
    </cfRule>
    <cfRule type="containsText" dxfId="301" priority="915" operator="containsText" text="ALTO">
      <formula>NOT(ISERROR(SEARCH("ALTO",X54)))</formula>
    </cfRule>
    <cfRule type="containsText" dxfId="300" priority="916" operator="containsText" text="MODERADO">
      <formula>NOT(ISERROR(SEARCH("MODERADO",X54)))</formula>
    </cfRule>
    <cfRule type="containsText" dxfId="299" priority="917" operator="containsText" text="BAJO">
      <formula>NOT(ISERROR(SEARCH("BAJO",X54)))</formula>
    </cfRule>
  </conditionalFormatting>
  <conditionalFormatting sqref="Y54">
    <cfRule type="containsText" dxfId="298" priority="910" operator="containsText" text="EXTREMO">
      <formula>NOT(ISERROR(SEARCH("EXTREMO",Y54)))</formula>
    </cfRule>
    <cfRule type="containsText" dxfId="297" priority="911" operator="containsText" text="ALTO">
      <formula>NOT(ISERROR(SEARCH("ALTO",Y54)))</formula>
    </cfRule>
    <cfRule type="containsText" dxfId="296" priority="912" operator="containsText" text="MODERADO">
      <formula>NOT(ISERROR(SEARCH("MODERADO",Y54)))</formula>
    </cfRule>
    <cfRule type="containsText" dxfId="295" priority="913" operator="containsText" text="BAJO">
      <formula>NOT(ISERROR(SEARCH("BAJO",Y54)))</formula>
    </cfRule>
  </conditionalFormatting>
  <conditionalFormatting sqref="AA54">
    <cfRule type="containsText" dxfId="294" priority="906" operator="containsText" text="EXTREMO">
      <formula>NOT(ISERROR(SEARCH("EXTREMO",AA54)))</formula>
    </cfRule>
    <cfRule type="containsText" dxfId="293" priority="907" operator="containsText" text="ALTO">
      <formula>NOT(ISERROR(SEARCH("ALTO",AA54)))</formula>
    </cfRule>
    <cfRule type="containsText" dxfId="292" priority="908" operator="containsText" text="MODERADO">
      <formula>NOT(ISERROR(SEARCH("MODERADO",AA54)))</formula>
    </cfRule>
    <cfRule type="containsText" dxfId="291" priority="909" operator="containsText" text="BAJO">
      <formula>NOT(ISERROR(SEARCH("BAJO",AA54)))</formula>
    </cfRule>
  </conditionalFormatting>
  <conditionalFormatting sqref="AB54">
    <cfRule type="containsText" dxfId="290" priority="902" operator="containsText" text="EXTREMO">
      <formula>NOT(ISERROR(SEARCH("EXTREMO",AB54)))</formula>
    </cfRule>
    <cfRule type="containsText" dxfId="289" priority="903" operator="containsText" text="ALTO">
      <formula>NOT(ISERROR(SEARCH("ALTO",AB54)))</formula>
    </cfRule>
    <cfRule type="containsText" dxfId="288" priority="904" operator="containsText" text="MODERADO">
      <formula>NOT(ISERROR(SEARCH("MODERADO",AB54)))</formula>
    </cfRule>
    <cfRule type="containsText" dxfId="287" priority="905" operator="containsText" text="BAJO">
      <formula>NOT(ISERROR(SEARCH("BAJO",AB54)))</formula>
    </cfRule>
  </conditionalFormatting>
  <conditionalFormatting sqref="X58:X59">
    <cfRule type="containsText" dxfId="286" priority="834" operator="containsText" text="EXTREMO">
      <formula>NOT(ISERROR(SEARCH("EXTREMO",X58)))</formula>
    </cfRule>
    <cfRule type="containsText" dxfId="285" priority="835" operator="containsText" text="ALTO">
      <formula>NOT(ISERROR(SEARCH("ALTO",X58)))</formula>
    </cfRule>
    <cfRule type="containsText" dxfId="284" priority="836" operator="containsText" text="MODERADO">
      <formula>NOT(ISERROR(SEARCH("MODERADO",X58)))</formula>
    </cfRule>
    <cfRule type="containsText" dxfId="283" priority="837" operator="containsText" text="BAJO">
      <formula>NOT(ISERROR(SEARCH("BAJO",X58)))</formula>
    </cfRule>
  </conditionalFormatting>
  <conditionalFormatting sqref="Y58:Y59">
    <cfRule type="containsText" dxfId="282" priority="830" operator="containsText" text="EXTREMO">
      <formula>NOT(ISERROR(SEARCH("EXTREMO",Y58)))</formula>
    </cfRule>
    <cfRule type="containsText" dxfId="281" priority="831" operator="containsText" text="ALTO">
      <formula>NOT(ISERROR(SEARCH("ALTO",Y58)))</formula>
    </cfRule>
    <cfRule type="containsText" dxfId="280" priority="832" operator="containsText" text="MODERADO">
      <formula>NOT(ISERROR(SEARCH("MODERADO",Y58)))</formula>
    </cfRule>
    <cfRule type="containsText" dxfId="279" priority="833" operator="containsText" text="BAJO">
      <formula>NOT(ISERROR(SEARCH("BAJO",Y58)))</formula>
    </cfRule>
  </conditionalFormatting>
  <conditionalFormatting sqref="AA58:AA59">
    <cfRule type="containsText" dxfId="278" priority="826" operator="containsText" text="EXTREMO">
      <formula>NOT(ISERROR(SEARCH("EXTREMO",AA58)))</formula>
    </cfRule>
    <cfRule type="containsText" dxfId="277" priority="827" operator="containsText" text="ALTO">
      <formula>NOT(ISERROR(SEARCH("ALTO",AA58)))</formula>
    </cfRule>
    <cfRule type="containsText" dxfId="276" priority="828" operator="containsText" text="MODERADO">
      <formula>NOT(ISERROR(SEARCH("MODERADO",AA58)))</formula>
    </cfRule>
    <cfRule type="containsText" dxfId="275" priority="829" operator="containsText" text="BAJO">
      <formula>NOT(ISERROR(SEARCH("BAJO",AA58)))</formula>
    </cfRule>
  </conditionalFormatting>
  <conditionalFormatting sqref="AB58:AB59">
    <cfRule type="containsText" dxfId="274" priority="822" operator="containsText" text="EXTREMO">
      <formula>NOT(ISERROR(SEARCH("EXTREMO",AB58)))</formula>
    </cfRule>
    <cfRule type="containsText" dxfId="273" priority="823" operator="containsText" text="ALTO">
      <formula>NOT(ISERROR(SEARCH("ALTO",AB58)))</formula>
    </cfRule>
    <cfRule type="containsText" dxfId="272" priority="824" operator="containsText" text="MODERADO">
      <formula>NOT(ISERROR(SEARCH("MODERADO",AB58)))</formula>
    </cfRule>
    <cfRule type="containsText" dxfId="271" priority="825" operator="containsText" text="BAJO">
      <formula>NOT(ISERROR(SEARCH("BAJO",AB58)))</formula>
    </cfRule>
  </conditionalFormatting>
  <conditionalFormatting sqref="X60:X61">
    <cfRule type="containsText" dxfId="270" priority="770" operator="containsText" text="EXTREMO">
      <formula>NOT(ISERROR(SEARCH("EXTREMO",X60)))</formula>
    </cfRule>
    <cfRule type="containsText" dxfId="269" priority="771" operator="containsText" text="ALTO">
      <formula>NOT(ISERROR(SEARCH("ALTO",X60)))</formula>
    </cfRule>
    <cfRule type="containsText" dxfId="268" priority="772" operator="containsText" text="MODERADO">
      <formula>NOT(ISERROR(SEARCH("MODERADO",X60)))</formula>
    </cfRule>
    <cfRule type="containsText" dxfId="267" priority="773" operator="containsText" text="BAJO">
      <formula>NOT(ISERROR(SEARCH("BAJO",X60)))</formula>
    </cfRule>
  </conditionalFormatting>
  <conditionalFormatting sqref="Y60:Y61">
    <cfRule type="containsText" dxfId="266" priority="766" operator="containsText" text="EXTREMO">
      <formula>NOT(ISERROR(SEARCH("EXTREMO",Y60)))</formula>
    </cfRule>
    <cfRule type="containsText" dxfId="265" priority="767" operator="containsText" text="ALTO">
      <formula>NOT(ISERROR(SEARCH("ALTO",Y60)))</formula>
    </cfRule>
    <cfRule type="containsText" dxfId="264" priority="768" operator="containsText" text="MODERADO">
      <formula>NOT(ISERROR(SEARCH("MODERADO",Y60)))</formula>
    </cfRule>
    <cfRule type="containsText" dxfId="263" priority="769" operator="containsText" text="BAJO">
      <formula>NOT(ISERROR(SEARCH("BAJO",Y60)))</formula>
    </cfRule>
  </conditionalFormatting>
  <conditionalFormatting sqref="AA60:AA61">
    <cfRule type="containsText" dxfId="262" priority="762" operator="containsText" text="EXTREMO">
      <formula>NOT(ISERROR(SEARCH("EXTREMO",AA60)))</formula>
    </cfRule>
    <cfRule type="containsText" dxfId="261" priority="763" operator="containsText" text="ALTO">
      <formula>NOT(ISERROR(SEARCH("ALTO",AA60)))</formula>
    </cfRule>
    <cfRule type="containsText" dxfId="260" priority="764" operator="containsText" text="MODERADO">
      <formula>NOT(ISERROR(SEARCH("MODERADO",AA60)))</formula>
    </cfRule>
    <cfRule type="containsText" dxfId="259" priority="765" operator="containsText" text="BAJO">
      <formula>NOT(ISERROR(SEARCH("BAJO",AA60)))</formula>
    </cfRule>
  </conditionalFormatting>
  <conditionalFormatting sqref="AB60:AB61">
    <cfRule type="containsText" dxfId="258" priority="758" operator="containsText" text="EXTREMO">
      <formula>NOT(ISERROR(SEARCH("EXTREMO",AB60)))</formula>
    </cfRule>
    <cfRule type="containsText" dxfId="257" priority="759" operator="containsText" text="ALTO">
      <formula>NOT(ISERROR(SEARCH("ALTO",AB60)))</formula>
    </cfRule>
    <cfRule type="containsText" dxfId="256" priority="760" operator="containsText" text="MODERADO">
      <formula>NOT(ISERROR(SEARCH("MODERADO",AB60)))</formula>
    </cfRule>
    <cfRule type="containsText" dxfId="255" priority="761" operator="containsText" text="BAJO">
      <formula>NOT(ISERROR(SEARCH("BAJO",AB60)))</formula>
    </cfRule>
  </conditionalFormatting>
  <conditionalFormatting sqref="X96:X97 X100 X104 X107:X209">
    <cfRule type="containsText" dxfId="254" priority="738" operator="containsText" text="EXTREMO">
      <formula>NOT(ISERROR(SEARCH("EXTREMO",X96)))</formula>
    </cfRule>
    <cfRule type="containsText" dxfId="253" priority="739" operator="containsText" text="ALTO">
      <formula>NOT(ISERROR(SEARCH("ALTO",X96)))</formula>
    </cfRule>
    <cfRule type="containsText" dxfId="252" priority="740" operator="containsText" text="MODERADO">
      <formula>NOT(ISERROR(SEARCH("MODERADO",X96)))</formula>
    </cfRule>
    <cfRule type="containsText" dxfId="251" priority="741" operator="containsText" text="BAJO">
      <formula>NOT(ISERROR(SEARCH("BAJO",X96)))</formula>
    </cfRule>
  </conditionalFormatting>
  <conditionalFormatting sqref="Y96:Y97 Y100 Y104 Y107:Y209">
    <cfRule type="containsText" dxfId="250" priority="734" operator="containsText" text="EXTREMO">
      <formula>NOT(ISERROR(SEARCH("EXTREMO",Y96)))</formula>
    </cfRule>
    <cfRule type="containsText" dxfId="249" priority="735" operator="containsText" text="ALTO">
      <formula>NOT(ISERROR(SEARCH("ALTO",Y96)))</formula>
    </cfRule>
    <cfRule type="containsText" dxfId="248" priority="736" operator="containsText" text="MODERADO">
      <formula>NOT(ISERROR(SEARCH("MODERADO",Y96)))</formula>
    </cfRule>
    <cfRule type="containsText" dxfId="247" priority="737" operator="containsText" text="BAJO">
      <formula>NOT(ISERROR(SEARCH("BAJO",Y96)))</formula>
    </cfRule>
  </conditionalFormatting>
  <conditionalFormatting sqref="AA96:AA97 AA100 AA104 AA107:AA209">
    <cfRule type="containsText" dxfId="246" priority="730" operator="containsText" text="EXTREMO">
      <formula>NOT(ISERROR(SEARCH("EXTREMO",AA96)))</formula>
    </cfRule>
    <cfRule type="containsText" dxfId="245" priority="731" operator="containsText" text="ALTO">
      <formula>NOT(ISERROR(SEARCH("ALTO",AA96)))</formula>
    </cfRule>
    <cfRule type="containsText" dxfId="244" priority="732" operator="containsText" text="MODERADO">
      <formula>NOT(ISERROR(SEARCH("MODERADO",AA96)))</formula>
    </cfRule>
    <cfRule type="containsText" dxfId="243" priority="733" operator="containsText" text="BAJO">
      <formula>NOT(ISERROR(SEARCH("BAJO",AA96)))</formula>
    </cfRule>
  </conditionalFormatting>
  <conditionalFormatting sqref="AB96:AB97 AB100 AB104 AB107:AB209">
    <cfRule type="containsText" dxfId="242" priority="726" operator="containsText" text="EXTREMO">
      <formula>NOT(ISERROR(SEARCH("EXTREMO",AB96)))</formula>
    </cfRule>
    <cfRule type="containsText" dxfId="241" priority="727" operator="containsText" text="ALTO">
      <formula>NOT(ISERROR(SEARCH("ALTO",AB96)))</formula>
    </cfRule>
    <cfRule type="containsText" dxfId="240" priority="728" operator="containsText" text="MODERADO">
      <formula>NOT(ISERROR(SEARCH("MODERADO",AB96)))</formula>
    </cfRule>
    <cfRule type="containsText" dxfId="239" priority="729" operator="containsText" text="BAJO">
      <formula>NOT(ISERROR(SEARCH("BAJO",AB96)))</formula>
    </cfRule>
  </conditionalFormatting>
  <conditionalFormatting sqref="E21 E16:E18 E39 E47:E57 V47:V57 E60:F60 I60:J60 E69:E73 V73 F79 I79">
    <cfRule type="cellIs" priority="677" stopIfTrue="1" operator="lessThanOrEqual">
      <formula>60</formula>
    </cfRule>
  </conditionalFormatting>
  <conditionalFormatting sqref="E19">
    <cfRule type="cellIs" priority="676" stopIfTrue="1" operator="lessThanOrEqual">
      <formula>60</formula>
    </cfRule>
  </conditionalFormatting>
  <conditionalFormatting sqref="E20">
    <cfRule type="cellIs" priority="675" stopIfTrue="1" operator="lessThanOrEqual">
      <formula>60</formula>
    </cfRule>
  </conditionalFormatting>
  <conditionalFormatting sqref="E45">
    <cfRule type="cellIs" priority="673" stopIfTrue="1" operator="lessThanOrEqual">
      <formula>60</formula>
    </cfRule>
  </conditionalFormatting>
  <conditionalFormatting sqref="E41">
    <cfRule type="cellIs" priority="672" stopIfTrue="1" operator="lessThanOrEqual">
      <formula>60</formula>
    </cfRule>
  </conditionalFormatting>
  <conditionalFormatting sqref="E40">
    <cfRule type="cellIs" priority="671" stopIfTrue="1" operator="lessThanOrEqual">
      <formula>60</formula>
    </cfRule>
  </conditionalFormatting>
  <conditionalFormatting sqref="E44">
    <cfRule type="cellIs" priority="670" stopIfTrue="1" operator="lessThanOrEqual">
      <formula>60</formula>
    </cfRule>
  </conditionalFormatting>
  <conditionalFormatting sqref="E42">
    <cfRule type="cellIs" priority="669" stopIfTrue="1" operator="lessThanOrEqual">
      <formula>60</formula>
    </cfRule>
  </conditionalFormatting>
  <conditionalFormatting sqref="E43">
    <cfRule type="cellIs" priority="668" stopIfTrue="1" operator="lessThanOrEqual">
      <formula>60</formula>
    </cfRule>
  </conditionalFormatting>
  <conditionalFormatting sqref="E46">
    <cfRule type="cellIs" priority="666" stopIfTrue="1" operator="lessThanOrEqual">
      <formula>60</formula>
    </cfRule>
  </conditionalFormatting>
  <conditionalFormatting sqref="I42">
    <cfRule type="cellIs" priority="665" stopIfTrue="1" operator="lessThanOrEqual">
      <formula>60</formula>
    </cfRule>
  </conditionalFormatting>
  <conditionalFormatting sqref="J42">
    <cfRule type="cellIs" priority="664" stopIfTrue="1" operator="lessThanOrEqual">
      <formula>60</formula>
    </cfRule>
  </conditionalFormatting>
  <conditionalFormatting sqref="V47:V57 V73">
    <cfRule type="cellIs" dxfId="238" priority="650" stopIfTrue="1" operator="equal">
      <formula>"BAJO"</formula>
    </cfRule>
    <cfRule type="cellIs" dxfId="237" priority="651" stopIfTrue="1" operator="equal">
      <formula>"ALTO"</formula>
    </cfRule>
    <cfRule type="expression" dxfId="236" priority="652" stopIfTrue="1">
      <formula>NOT(ISERROR(SEARCH("MEDIO",V47)))</formula>
    </cfRule>
  </conditionalFormatting>
  <conditionalFormatting sqref="E97">
    <cfRule type="cellIs" priority="509" stopIfTrue="1" operator="lessThanOrEqual">
      <formula>60</formula>
    </cfRule>
  </conditionalFormatting>
  <conditionalFormatting sqref="E100">
    <cfRule type="cellIs" priority="508" stopIfTrue="1" operator="lessThanOrEqual">
      <formula>60</formula>
    </cfRule>
  </conditionalFormatting>
  <conditionalFormatting sqref="E104">
    <cfRule type="cellIs" priority="507" stopIfTrue="1" operator="lessThanOrEqual">
      <formula>60</formula>
    </cfRule>
  </conditionalFormatting>
  <conditionalFormatting sqref="E96">
    <cfRule type="cellIs" priority="506" stopIfTrue="1" operator="lessThanOrEqual">
      <formula>60</formula>
    </cfRule>
  </conditionalFormatting>
  <conditionalFormatting sqref="E59">
    <cfRule type="cellIs" priority="635" stopIfTrue="1" operator="lessThanOrEqual">
      <formula>60</formula>
    </cfRule>
  </conditionalFormatting>
  <conditionalFormatting sqref="F61">
    <cfRule type="cellIs" priority="631" stopIfTrue="1" operator="lessThanOrEqual">
      <formula>60</formula>
    </cfRule>
  </conditionalFormatting>
  <conditionalFormatting sqref="I61">
    <cfRule type="cellIs" priority="626" stopIfTrue="1" operator="lessThanOrEqual">
      <formula>60</formula>
    </cfRule>
  </conditionalFormatting>
  <conditionalFormatting sqref="J61">
    <cfRule type="cellIs" priority="623" stopIfTrue="1" operator="lessThanOrEqual">
      <formula>60</formula>
    </cfRule>
  </conditionalFormatting>
  <conditionalFormatting sqref="E62">
    <cfRule type="cellIs" priority="618" stopIfTrue="1" operator="lessThanOrEqual">
      <formula>60</formula>
    </cfRule>
  </conditionalFormatting>
  <conditionalFormatting sqref="E74">
    <cfRule type="cellIs" priority="612" stopIfTrue="1" operator="lessThanOrEqual">
      <formula>60</formula>
    </cfRule>
  </conditionalFormatting>
  <conditionalFormatting sqref="F64">
    <cfRule type="cellIs" priority="611" stopIfTrue="1" operator="lessThanOrEqual">
      <formula>60</formula>
    </cfRule>
  </conditionalFormatting>
  <conditionalFormatting sqref="F65">
    <cfRule type="cellIs" priority="610" stopIfTrue="1" operator="lessThanOrEqual">
      <formula>60</formula>
    </cfRule>
  </conditionalFormatting>
  <conditionalFormatting sqref="F70">
    <cfRule type="cellIs" priority="605" stopIfTrue="1" operator="lessThanOrEqual">
      <formula>60</formula>
    </cfRule>
  </conditionalFormatting>
  <conditionalFormatting sqref="F70">
    <cfRule type="cellIs" priority="602" stopIfTrue="1" operator="lessThanOrEqual">
      <formula>60</formula>
    </cfRule>
  </conditionalFormatting>
  <conditionalFormatting sqref="F71">
    <cfRule type="cellIs" priority="601" stopIfTrue="1" operator="lessThanOrEqual">
      <formula>60</formula>
    </cfRule>
  </conditionalFormatting>
  <conditionalFormatting sqref="I70">
    <cfRule type="cellIs" priority="598" stopIfTrue="1" operator="lessThanOrEqual">
      <formula>60</formula>
    </cfRule>
  </conditionalFormatting>
  <conditionalFormatting sqref="I70">
    <cfRule type="cellIs" priority="597" stopIfTrue="1" operator="lessThanOrEqual">
      <formula>60</formula>
    </cfRule>
  </conditionalFormatting>
  <conditionalFormatting sqref="I71">
    <cfRule type="cellIs" priority="596" stopIfTrue="1" operator="lessThanOrEqual">
      <formula>60</formula>
    </cfRule>
  </conditionalFormatting>
  <conditionalFormatting sqref="V74">
    <cfRule type="cellIs" priority="587" stopIfTrue="1" operator="lessThanOrEqual">
      <formula>60</formula>
    </cfRule>
  </conditionalFormatting>
  <conditionalFormatting sqref="V74">
    <cfRule type="cellIs" dxfId="235" priority="584" stopIfTrue="1" operator="equal">
      <formula>"BAJO"</formula>
    </cfRule>
    <cfRule type="cellIs" dxfId="234" priority="585" stopIfTrue="1" operator="equal">
      <formula>"ALTO"</formula>
    </cfRule>
    <cfRule type="expression" dxfId="233" priority="586" stopIfTrue="1">
      <formula>NOT(ISERROR(SEARCH("MEDIO",V74)))</formula>
    </cfRule>
  </conditionalFormatting>
  <conditionalFormatting sqref="V64:V72">
    <cfRule type="cellIs" priority="583" stopIfTrue="1" operator="lessThanOrEqual">
      <formula>60</formula>
    </cfRule>
  </conditionalFormatting>
  <conditionalFormatting sqref="V64:V72">
    <cfRule type="cellIs" dxfId="232" priority="580" stopIfTrue="1" operator="equal">
      <formula>"BAJO"</formula>
    </cfRule>
    <cfRule type="cellIs" dxfId="231" priority="581" stopIfTrue="1" operator="equal">
      <formula>"ALTO"</formula>
    </cfRule>
    <cfRule type="expression" dxfId="230" priority="582" stopIfTrue="1">
      <formula>NOT(ISERROR(SEARCH("MEDIO",V64)))</formula>
    </cfRule>
  </conditionalFormatting>
  <conditionalFormatting sqref="E75:E78">
    <cfRule type="cellIs" priority="579" stopIfTrue="1" operator="lessThanOrEqual">
      <formula>60</formula>
    </cfRule>
  </conditionalFormatting>
  <conditionalFormatting sqref="E79:E82">
    <cfRule type="cellIs" priority="578" stopIfTrue="1" operator="lessThanOrEqual">
      <formula>60</formula>
    </cfRule>
  </conditionalFormatting>
  <conditionalFormatting sqref="E83:E89">
    <cfRule type="cellIs" priority="576" stopIfTrue="1" operator="lessThanOrEqual">
      <formula>60</formula>
    </cfRule>
  </conditionalFormatting>
  <conditionalFormatting sqref="F75">
    <cfRule type="cellIs" priority="575" stopIfTrue="1" operator="lessThanOrEqual">
      <formula>60</formula>
    </cfRule>
  </conditionalFormatting>
  <conditionalFormatting sqref="F76">
    <cfRule type="cellIs" priority="574" stopIfTrue="1" operator="lessThanOrEqual">
      <formula>60</formula>
    </cfRule>
  </conditionalFormatting>
  <conditionalFormatting sqref="F77">
    <cfRule type="cellIs" priority="573" stopIfTrue="1" operator="lessThanOrEqual">
      <formula>60</formula>
    </cfRule>
  </conditionalFormatting>
  <conditionalFormatting sqref="F82">
    <cfRule type="cellIs" priority="568" stopIfTrue="1" operator="lessThanOrEqual">
      <formula>60</formula>
    </cfRule>
  </conditionalFormatting>
  <conditionalFormatting sqref="F78">
    <cfRule type="cellIs" priority="572" stopIfTrue="1" operator="lessThanOrEqual">
      <formula>60</formula>
    </cfRule>
  </conditionalFormatting>
  <conditionalFormatting sqref="F80">
    <cfRule type="cellIs" priority="570" stopIfTrue="1" operator="lessThanOrEqual">
      <formula>60</formula>
    </cfRule>
  </conditionalFormatting>
  <conditionalFormatting sqref="F81">
    <cfRule type="cellIs" priority="569" stopIfTrue="1" operator="lessThanOrEqual">
      <formula>60</formula>
    </cfRule>
  </conditionalFormatting>
  <conditionalFormatting sqref="F83">
    <cfRule type="cellIs" priority="567" stopIfTrue="1" operator="lessThanOrEqual">
      <formula>60</formula>
    </cfRule>
  </conditionalFormatting>
  <conditionalFormatting sqref="F84">
    <cfRule type="cellIs" priority="566" stopIfTrue="1" operator="lessThanOrEqual">
      <formula>60</formula>
    </cfRule>
  </conditionalFormatting>
  <conditionalFormatting sqref="F85">
    <cfRule type="cellIs" priority="565" stopIfTrue="1" operator="lessThanOrEqual">
      <formula>60</formula>
    </cfRule>
  </conditionalFormatting>
  <conditionalFormatting sqref="F87">
    <cfRule type="cellIs" priority="564" stopIfTrue="1" operator="lessThanOrEqual">
      <formula>60</formula>
    </cfRule>
  </conditionalFormatting>
  <conditionalFormatting sqref="F88">
    <cfRule type="cellIs" priority="563" stopIfTrue="1" operator="lessThanOrEqual">
      <formula>60</formula>
    </cfRule>
  </conditionalFormatting>
  <conditionalFormatting sqref="F89">
    <cfRule type="cellIs" priority="562" stopIfTrue="1" operator="lessThanOrEqual">
      <formula>60</formula>
    </cfRule>
  </conditionalFormatting>
  <conditionalFormatting sqref="F86">
    <cfRule type="cellIs" priority="561" stopIfTrue="1" operator="lessThanOrEqual">
      <formula>60</formula>
    </cfRule>
  </conditionalFormatting>
  <conditionalFormatting sqref="I75">
    <cfRule type="cellIs" priority="560" stopIfTrue="1" operator="lessThanOrEqual">
      <formula>60</formula>
    </cfRule>
  </conditionalFormatting>
  <conditionalFormatting sqref="I82">
    <cfRule type="cellIs" priority="553" stopIfTrue="1" operator="lessThanOrEqual">
      <formula>60</formula>
    </cfRule>
  </conditionalFormatting>
  <conditionalFormatting sqref="I76">
    <cfRule type="cellIs" priority="559" stopIfTrue="1" operator="lessThanOrEqual">
      <formula>60</formula>
    </cfRule>
  </conditionalFormatting>
  <conditionalFormatting sqref="I77">
    <cfRule type="cellIs" priority="558" stopIfTrue="1" operator="lessThanOrEqual">
      <formula>60</formula>
    </cfRule>
  </conditionalFormatting>
  <conditionalFormatting sqref="I78">
    <cfRule type="cellIs" priority="557" stopIfTrue="1" operator="lessThanOrEqual">
      <formula>60</formula>
    </cfRule>
  </conditionalFormatting>
  <conditionalFormatting sqref="I80">
    <cfRule type="cellIs" priority="555" stopIfTrue="1" operator="lessThanOrEqual">
      <formula>60</formula>
    </cfRule>
  </conditionalFormatting>
  <conditionalFormatting sqref="I81">
    <cfRule type="cellIs" priority="554" stopIfTrue="1" operator="lessThanOrEqual">
      <formula>60</formula>
    </cfRule>
  </conditionalFormatting>
  <conditionalFormatting sqref="I83">
    <cfRule type="cellIs" priority="552" stopIfTrue="1" operator="lessThanOrEqual">
      <formula>60</formula>
    </cfRule>
  </conditionalFormatting>
  <conditionalFormatting sqref="I84">
    <cfRule type="cellIs" priority="551" stopIfTrue="1" operator="lessThanOrEqual">
      <formula>60</formula>
    </cfRule>
  </conditionalFormatting>
  <conditionalFormatting sqref="I85">
    <cfRule type="cellIs" priority="550" stopIfTrue="1" operator="lessThanOrEqual">
      <formula>60</formula>
    </cfRule>
  </conditionalFormatting>
  <conditionalFormatting sqref="I86">
    <cfRule type="cellIs" priority="549" stopIfTrue="1" operator="lessThanOrEqual">
      <formula>60</formula>
    </cfRule>
  </conditionalFormatting>
  <conditionalFormatting sqref="I87">
    <cfRule type="cellIs" priority="548" stopIfTrue="1" operator="lessThanOrEqual">
      <formula>60</formula>
    </cfRule>
  </conditionalFormatting>
  <conditionalFormatting sqref="I88">
    <cfRule type="cellIs" priority="546" stopIfTrue="1" operator="lessThanOrEqual">
      <formula>60</formula>
    </cfRule>
  </conditionalFormatting>
  <conditionalFormatting sqref="I89">
    <cfRule type="cellIs" priority="547" stopIfTrue="1" operator="lessThanOrEqual">
      <formula>60</formula>
    </cfRule>
  </conditionalFormatting>
  <conditionalFormatting sqref="J83">
    <cfRule type="cellIs" priority="545" stopIfTrue="1" operator="lessThanOrEqual">
      <formula>60</formula>
    </cfRule>
  </conditionalFormatting>
  <conditionalFormatting sqref="J84">
    <cfRule type="cellIs" priority="544" stopIfTrue="1" operator="lessThanOrEqual">
      <formula>60</formula>
    </cfRule>
  </conditionalFormatting>
  <conditionalFormatting sqref="J77">
    <cfRule type="cellIs" priority="540" stopIfTrue="1" operator="lessThanOrEqual">
      <formula>60</formula>
    </cfRule>
  </conditionalFormatting>
  <conditionalFormatting sqref="J89">
    <cfRule type="cellIs" priority="541" stopIfTrue="1" operator="lessThanOrEqual">
      <formula>60</formula>
    </cfRule>
  </conditionalFormatting>
  <conditionalFormatting sqref="J87">
    <cfRule type="cellIs" priority="543" stopIfTrue="1" operator="lessThanOrEqual">
      <formula>60</formula>
    </cfRule>
  </conditionalFormatting>
  <conditionalFormatting sqref="J88">
    <cfRule type="cellIs" priority="542" stopIfTrue="1" operator="lessThanOrEqual">
      <formula>60</formula>
    </cfRule>
  </conditionalFormatting>
  <conditionalFormatting sqref="J78">
    <cfRule type="cellIs" priority="539" stopIfTrue="1" operator="lessThanOrEqual">
      <formula>60</formula>
    </cfRule>
  </conditionalFormatting>
  <conditionalFormatting sqref="J79">
    <cfRule type="cellIs" priority="537" stopIfTrue="1" operator="lessThanOrEqual">
      <formula>60</formula>
    </cfRule>
  </conditionalFormatting>
  <conditionalFormatting sqref="J80:J82">
    <cfRule type="cellIs" priority="536" stopIfTrue="1" operator="lessThanOrEqual">
      <formula>60</formula>
    </cfRule>
  </conditionalFormatting>
  <conditionalFormatting sqref="J86">
    <cfRule type="cellIs" priority="534" stopIfTrue="1" operator="lessThanOrEqual">
      <formula>60</formula>
    </cfRule>
  </conditionalFormatting>
  <conditionalFormatting sqref="J85">
    <cfRule type="cellIs" priority="535" stopIfTrue="1" operator="lessThanOrEqual">
      <formula>60</formula>
    </cfRule>
  </conditionalFormatting>
  <conditionalFormatting sqref="V75">
    <cfRule type="cellIs" priority="531" stopIfTrue="1" operator="lessThanOrEqual">
      <formula>60</formula>
    </cfRule>
  </conditionalFormatting>
  <conditionalFormatting sqref="V76">
    <cfRule type="cellIs" priority="530" stopIfTrue="1" operator="lessThanOrEqual">
      <formula>60</formula>
    </cfRule>
  </conditionalFormatting>
  <conditionalFormatting sqref="V77">
    <cfRule type="cellIs" priority="529" stopIfTrue="1" operator="lessThanOrEqual">
      <formula>60</formula>
    </cfRule>
  </conditionalFormatting>
  <conditionalFormatting sqref="V78">
    <cfRule type="cellIs" priority="528" stopIfTrue="1" operator="lessThanOrEqual">
      <formula>60</formula>
    </cfRule>
  </conditionalFormatting>
  <conditionalFormatting sqref="V79">
    <cfRule type="cellIs" priority="527" stopIfTrue="1" operator="lessThanOrEqual">
      <formula>60</formula>
    </cfRule>
  </conditionalFormatting>
  <conditionalFormatting sqref="V80">
    <cfRule type="cellIs" priority="526" stopIfTrue="1" operator="lessThanOrEqual">
      <formula>60</formula>
    </cfRule>
  </conditionalFormatting>
  <conditionalFormatting sqref="V81">
    <cfRule type="cellIs" priority="525" stopIfTrue="1" operator="lessThanOrEqual">
      <formula>60</formula>
    </cfRule>
  </conditionalFormatting>
  <conditionalFormatting sqref="V83">
    <cfRule type="cellIs" priority="524" stopIfTrue="1" operator="lessThanOrEqual">
      <formula>60</formula>
    </cfRule>
  </conditionalFormatting>
  <conditionalFormatting sqref="V82">
    <cfRule type="cellIs" priority="523" stopIfTrue="1" operator="lessThanOrEqual">
      <formula>60</formula>
    </cfRule>
  </conditionalFormatting>
  <conditionalFormatting sqref="V84">
    <cfRule type="cellIs" priority="522" stopIfTrue="1" operator="lessThanOrEqual">
      <formula>60</formula>
    </cfRule>
  </conditionalFormatting>
  <conditionalFormatting sqref="V85">
    <cfRule type="cellIs" priority="521" stopIfTrue="1" operator="lessThanOrEqual">
      <formula>60</formula>
    </cfRule>
  </conditionalFormatting>
  <conditionalFormatting sqref="V86">
    <cfRule type="cellIs" priority="520" stopIfTrue="1" operator="lessThanOrEqual">
      <formula>60</formula>
    </cfRule>
  </conditionalFormatting>
  <conditionalFormatting sqref="V87">
    <cfRule type="cellIs" priority="519" stopIfTrue="1" operator="lessThanOrEqual">
      <formula>60</formula>
    </cfRule>
  </conditionalFormatting>
  <conditionalFormatting sqref="V88">
    <cfRule type="cellIs" priority="518" stopIfTrue="1" operator="lessThanOrEqual">
      <formula>60</formula>
    </cfRule>
  </conditionalFormatting>
  <conditionalFormatting sqref="E90:E91">
    <cfRule type="cellIs" priority="516" stopIfTrue="1" operator="lessThanOrEqual">
      <formula>60</formula>
    </cfRule>
  </conditionalFormatting>
  <conditionalFormatting sqref="V90:V91">
    <cfRule type="cellIs" priority="515" stopIfTrue="1" operator="lessThanOrEqual">
      <formula>60</formula>
    </cfRule>
  </conditionalFormatting>
  <conditionalFormatting sqref="V90:V91">
    <cfRule type="cellIs" dxfId="229" priority="512" stopIfTrue="1" operator="equal">
      <formula>"BAJO"</formula>
    </cfRule>
    <cfRule type="cellIs" dxfId="228" priority="513" stopIfTrue="1" operator="equal">
      <formula>"ALTO"</formula>
    </cfRule>
    <cfRule type="expression" dxfId="227" priority="514" stopIfTrue="1">
      <formula>NOT(ISERROR(SEARCH("MEDIO",V90)))</formula>
    </cfRule>
  </conditionalFormatting>
  <conditionalFormatting sqref="E92:E93">
    <cfRule type="cellIs" priority="511" stopIfTrue="1" operator="lessThanOrEqual">
      <formula>60</formula>
    </cfRule>
  </conditionalFormatting>
  <conditionalFormatting sqref="E94">
    <cfRule type="cellIs" priority="510" stopIfTrue="1" operator="lessThanOrEqual">
      <formula>60</formula>
    </cfRule>
  </conditionalFormatting>
  <conditionalFormatting sqref="E95">
    <cfRule type="cellIs" priority="475" stopIfTrue="1" operator="lessThanOrEqual">
      <formula>60</formula>
    </cfRule>
  </conditionalFormatting>
  <conditionalFormatting sqref="V92:V94 V96:V97 V100 V104">
    <cfRule type="cellIs" priority="503" stopIfTrue="1" operator="lessThanOrEqual">
      <formula>60</formula>
    </cfRule>
  </conditionalFormatting>
  <conditionalFormatting sqref="V92:V94 V96:V97 V100 V104">
    <cfRule type="cellIs" dxfId="226" priority="500" stopIfTrue="1" operator="equal">
      <formula>"BAJO"</formula>
    </cfRule>
    <cfRule type="cellIs" dxfId="225" priority="501" stopIfTrue="1" operator="equal">
      <formula>"ALTO"</formula>
    </cfRule>
    <cfRule type="expression" dxfId="224" priority="502" stopIfTrue="1">
      <formula>NOT(ISERROR(SEARCH("MEDIO",V92)))</formula>
    </cfRule>
  </conditionalFormatting>
  <conditionalFormatting sqref="U95">
    <cfRule type="containsText" dxfId="223" priority="496" operator="containsText" text="EXTREMO">
      <formula>NOT(ISERROR(SEARCH("EXTREMO",U95)))</formula>
    </cfRule>
    <cfRule type="containsText" dxfId="222" priority="497" operator="containsText" text="ALTO">
      <formula>NOT(ISERROR(SEARCH("ALTO",U95)))</formula>
    </cfRule>
    <cfRule type="containsText" dxfId="221" priority="498" operator="containsText" text="MODERADO">
      <formula>NOT(ISERROR(SEARCH("MODERADO",U95)))</formula>
    </cfRule>
    <cfRule type="containsText" dxfId="220" priority="499" operator="containsText" text="BAJO">
      <formula>NOT(ISERROR(SEARCH("BAJO",U95)))</formula>
    </cfRule>
  </conditionalFormatting>
  <conditionalFormatting sqref="X95">
    <cfRule type="containsText" dxfId="219" priority="492" operator="containsText" text="EXTREMO">
      <formula>NOT(ISERROR(SEARCH("EXTREMO",X95)))</formula>
    </cfRule>
    <cfRule type="containsText" dxfId="218" priority="493" operator="containsText" text="ALTO">
      <formula>NOT(ISERROR(SEARCH("ALTO",X95)))</formula>
    </cfRule>
    <cfRule type="containsText" dxfId="217" priority="494" operator="containsText" text="MODERADO">
      <formula>NOT(ISERROR(SEARCH("MODERADO",X95)))</formula>
    </cfRule>
    <cfRule type="containsText" dxfId="216" priority="495" operator="containsText" text="BAJO">
      <formula>NOT(ISERROR(SEARCH("BAJO",X95)))</formula>
    </cfRule>
  </conditionalFormatting>
  <conditionalFormatting sqref="Y95">
    <cfRule type="containsText" dxfId="215" priority="488" operator="containsText" text="EXTREMO">
      <formula>NOT(ISERROR(SEARCH("EXTREMO",Y95)))</formula>
    </cfRule>
    <cfRule type="containsText" dxfId="214" priority="489" operator="containsText" text="ALTO">
      <formula>NOT(ISERROR(SEARCH("ALTO",Y95)))</formula>
    </cfRule>
    <cfRule type="containsText" dxfId="213" priority="490" operator="containsText" text="MODERADO">
      <formula>NOT(ISERROR(SEARCH("MODERADO",Y95)))</formula>
    </cfRule>
    <cfRule type="containsText" dxfId="212" priority="491" operator="containsText" text="BAJO">
      <formula>NOT(ISERROR(SEARCH("BAJO",Y95)))</formula>
    </cfRule>
  </conditionalFormatting>
  <conditionalFormatting sqref="AA95">
    <cfRule type="containsText" dxfId="211" priority="484" operator="containsText" text="EXTREMO">
      <formula>NOT(ISERROR(SEARCH("EXTREMO",AA95)))</formula>
    </cfRule>
    <cfRule type="containsText" dxfId="210" priority="485" operator="containsText" text="ALTO">
      <formula>NOT(ISERROR(SEARCH("ALTO",AA95)))</formula>
    </cfRule>
    <cfRule type="containsText" dxfId="209" priority="486" operator="containsText" text="MODERADO">
      <formula>NOT(ISERROR(SEARCH("MODERADO",AA95)))</formula>
    </cfRule>
    <cfRule type="containsText" dxfId="208" priority="487" operator="containsText" text="BAJO">
      <formula>NOT(ISERROR(SEARCH("BAJO",AA95)))</formula>
    </cfRule>
  </conditionalFormatting>
  <conditionalFormatting sqref="AB95">
    <cfRule type="containsText" dxfId="207" priority="480" operator="containsText" text="EXTREMO">
      <formula>NOT(ISERROR(SEARCH("EXTREMO",AB95)))</formula>
    </cfRule>
    <cfRule type="containsText" dxfId="206" priority="481" operator="containsText" text="ALTO">
      <formula>NOT(ISERROR(SEARCH("ALTO",AB95)))</formula>
    </cfRule>
    <cfRule type="containsText" dxfId="205" priority="482" operator="containsText" text="MODERADO">
      <formula>NOT(ISERROR(SEARCH("MODERADO",AB95)))</formula>
    </cfRule>
    <cfRule type="containsText" dxfId="204" priority="483" operator="containsText" text="BAJO">
      <formula>NOT(ISERROR(SEARCH("BAJO",AB95)))</formula>
    </cfRule>
  </conditionalFormatting>
  <conditionalFormatting sqref="E99">
    <cfRule type="cellIs" priority="413" stopIfTrue="1" operator="lessThanOrEqual">
      <formula>60</formula>
    </cfRule>
  </conditionalFormatting>
  <conditionalFormatting sqref="V95">
    <cfRule type="cellIs" priority="472" stopIfTrue="1" operator="lessThanOrEqual">
      <formula>60</formula>
    </cfRule>
  </conditionalFormatting>
  <conditionalFormatting sqref="V95">
    <cfRule type="cellIs" dxfId="203" priority="469" stopIfTrue="1" operator="equal">
      <formula>"BAJO"</formula>
    </cfRule>
    <cfRule type="cellIs" dxfId="202" priority="470" stopIfTrue="1" operator="equal">
      <formula>"ALTO"</formula>
    </cfRule>
    <cfRule type="expression" dxfId="201" priority="471" stopIfTrue="1">
      <formula>NOT(ISERROR(SEARCH("MEDIO",V95)))</formula>
    </cfRule>
  </conditionalFormatting>
  <conditionalFormatting sqref="U98">
    <cfRule type="containsText" dxfId="200" priority="465" operator="containsText" text="EXTREMO">
      <formula>NOT(ISERROR(SEARCH("EXTREMO",U98)))</formula>
    </cfRule>
    <cfRule type="containsText" dxfId="199" priority="466" operator="containsText" text="ALTO">
      <formula>NOT(ISERROR(SEARCH("ALTO",U98)))</formula>
    </cfRule>
    <cfRule type="containsText" dxfId="198" priority="467" operator="containsText" text="MODERADO">
      <formula>NOT(ISERROR(SEARCH("MODERADO",U98)))</formula>
    </cfRule>
    <cfRule type="containsText" dxfId="197" priority="468" operator="containsText" text="BAJO">
      <formula>NOT(ISERROR(SEARCH("BAJO",U98)))</formula>
    </cfRule>
  </conditionalFormatting>
  <conditionalFormatting sqref="X98">
    <cfRule type="containsText" dxfId="196" priority="461" operator="containsText" text="EXTREMO">
      <formula>NOT(ISERROR(SEARCH("EXTREMO",X98)))</formula>
    </cfRule>
    <cfRule type="containsText" dxfId="195" priority="462" operator="containsText" text="ALTO">
      <formula>NOT(ISERROR(SEARCH("ALTO",X98)))</formula>
    </cfRule>
    <cfRule type="containsText" dxfId="194" priority="463" operator="containsText" text="MODERADO">
      <formula>NOT(ISERROR(SEARCH("MODERADO",X98)))</formula>
    </cfRule>
    <cfRule type="containsText" dxfId="193" priority="464" operator="containsText" text="BAJO">
      <formula>NOT(ISERROR(SEARCH("BAJO",X98)))</formula>
    </cfRule>
  </conditionalFormatting>
  <conditionalFormatting sqref="Y98">
    <cfRule type="containsText" dxfId="192" priority="457" operator="containsText" text="EXTREMO">
      <formula>NOT(ISERROR(SEARCH("EXTREMO",Y98)))</formula>
    </cfRule>
    <cfRule type="containsText" dxfId="191" priority="458" operator="containsText" text="ALTO">
      <formula>NOT(ISERROR(SEARCH("ALTO",Y98)))</formula>
    </cfRule>
    <cfRule type="containsText" dxfId="190" priority="459" operator="containsText" text="MODERADO">
      <formula>NOT(ISERROR(SEARCH("MODERADO",Y98)))</formula>
    </cfRule>
    <cfRule type="containsText" dxfId="189" priority="460" operator="containsText" text="BAJO">
      <formula>NOT(ISERROR(SEARCH("BAJO",Y98)))</formula>
    </cfRule>
  </conditionalFormatting>
  <conditionalFormatting sqref="AA98">
    <cfRule type="containsText" dxfId="188" priority="453" operator="containsText" text="EXTREMO">
      <formula>NOT(ISERROR(SEARCH("EXTREMO",AA98)))</formula>
    </cfRule>
    <cfRule type="containsText" dxfId="187" priority="454" operator="containsText" text="ALTO">
      <formula>NOT(ISERROR(SEARCH("ALTO",AA98)))</formula>
    </cfRule>
    <cfRule type="containsText" dxfId="186" priority="455" operator="containsText" text="MODERADO">
      <formula>NOT(ISERROR(SEARCH("MODERADO",AA98)))</formula>
    </cfRule>
    <cfRule type="containsText" dxfId="185" priority="456" operator="containsText" text="BAJO">
      <formula>NOT(ISERROR(SEARCH("BAJO",AA98)))</formula>
    </cfRule>
  </conditionalFormatting>
  <conditionalFormatting sqref="AB98">
    <cfRule type="containsText" dxfId="184" priority="449" operator="containsText" text="EXTREMO">
      <formula>NOT(ISERROR(SEARCH("EXTREMO",AB98)))</formula>
    </cfRule>
    <cfRule type="containsText" dxfId="183" priority="450" operator="containsText" text="ALTO">
      <formula>NOT(ISERROR(SEARCH("ALTO",AB98)))</formula>
    </cfRule>
    <cfRule type="containsText" dxfId="182" priority="451" operator="containsText" text="MODERADO">
      <formula>NOT(ISERROR(SEARCH("MODERADO",AB98)))</formula>
    </cfRule>
    <cfRule type="containsText" dxfId="181" priority="452" operator="containsText" text="BAJO">
      <formula>NOT(ISERROR(SEARCH("BAJO",AB98)))</formula>
    </cfRule>
  </conditionalFormatting>
  <conditionalFormatting sqref="E98">
    <cfRule type="cellIs" priority="444" stopIfTrue="1" operator="lessThanOrEqual">
      <formula>60</formula>
    </cfRule>
  </conditionalFormatting>
  <conditionalFormatting sqref="V98">
    <cfRule type="cellIs" priority="441" stopIfTrue="1" operator="lessThanOrEqual">
      <formula>60</formula>
    </cfRule>
  </conditionalFormatting>
  <conditionalFormatting sqref="V98">
    <cfRule type="cellIs" dxfId="180" priority="438" stopIfTrue="1" operator="equal">
      <formula>"BAJO"</formula>
    </cfRule>
    <cfRule type="cellIs" dxfId="179" priority="439" stopIfTrue="1" operator="equal">
      <formula>"ALTO"</formula>
    </cfRule>
    <cfRule type="expression" dxfId="178" priority="440" stopIfTrue="1">
      <formula>NOT(ISERROR(SEARCH("MEDIO",V98)))</formula>
    </cfRule>
  </conditionalFormatting>
  <conditionalFormatting sqref="U99">
    <cfRule type="containsText" dxfId="177" priority="434" operator="containsText" text="EXTREMO">
      <formula>NOT(ISERROR(SEARCH("EXTREMO",U99)))</formula>
    </cfRule>
    <cfRule type="containsText" dxfId="176" priority="435" operator="containsText" text="ALTO">
      <formula>NOT(ISERROR(SEARCH("ALTO",U99)))</formula>
    </cfRule>
    <cfRule type="containsText" dxfId="175" priority="436" operator="containsText" text="MODERADO">
      <formula>NOT(ISERROR(SEARCH("MODERADO",U99)))</formula>
    </cfRule>
    <cfRule type="containsText" dxfId="174" priority="437" operator="containsText" text="BAJO">
      <formula>NOT(ISERROR(SEARCH("BAJO",U99)))</formula>
    </cfRule>
  </conditionalFormatting>
  <conditionalFormatting sqref="X99">
    <cfRule type="containsText" dxfId="173" priority="430" operator="containsText" text="EXTREMO">
      <formula>NOT(ISERROR(SEARCH("EXTREMO",X99)))</formula>
    </cfRule>
    <cfRule type="containsText" dxfId="172" priority="431" operator="containsText" text="ALTO">
      <formula>NOT(ISERROR(SEARCH("ALTO",X99)))</formula>
    </cfRule>
    <cfRule type="containsText" dxfId="171" priority="432" operator="containsText" text="MODERADO">
      <formula>NOT(ISERROR(SEARCH("MODERADO",X99)))</formula>
    </cfRule>
    <cfRule type="containsText" dxfId="170" priority="433" operator="containsText" text="BAJO">
      <formula>NOT(ISERROR(SEARCH("BAJO",X99)))</formula>
    </cfRule>
  </conditionalFormatting>
  <conditionalFormatting sqref="Y99">
    <cfRule type="containsText" dxfId="169" priority="426" operator="containsText" text="EXTREMO">
      <formula>NOT(ISERROR(SEARCH("EXTREMO",Y99)))</formula>
    </cfRule>
    <cfRule type="containsText" dxfId="168" priority="427" operator="containsText" text="ALTO">
      <formula>NOT(ISERROR(SEARCH("ALTO",Y99)))</formula>
    </cfRule>
    <cfRule type="containsText" dxfId="167" priority="428" operator="containsText" text="MODERADO">
      <formula>NOT(ISERROR(SEARCH("MODERADO",Y99)))</formula>
    </cfRule>
    <cfRule type="containsText" dxfId="166" priority="429" operator="containsText" text="BAJO">
      <formula>NOT(ISERROR(SEARCH("BAJO",Y99)))</formula>
    </cfRule>
  </conditionalFormatting>
  <conditionalFormatting sqref="AA99">
    <cfRule type="containsText" dxfId="165" priority="422" operator="containsText" text="EXTREMO">
      <formula>NOT(ISERROR(SEARCH("EXTREMO",AA99)))</formula>
    </cfRule>
    <cfRule type="containsText" dxfId="164" priority="423" operator="containsText" text="ALTO">
      <formula>NOT(ISERROR(SEARCH("ALTO",AA99)))</formula>
    </cfRule>
    <cfRule type="containsText" dxfId="163" priority="424" operator="containsText" text="MODERADO">
      <formula>NOT(ISERROR(SEARCH("MODERADO",AA99)))</formula>
    </cfRule>
    <cfRule type="containsText" dxfId="162" priority="425" operator="containsText" text="BAJO">
      <formula>NOT(ISERROR(SEARCH("BAJO",AA99)))</formula>
    </cfRule>
  </conditionalFormatting>
  <conditionalFormatting sqref="AB99">
    <cfRule type="containsText" dxfId="161" priority="418" operator="containsText" text="EXTREMO">
      <formula>NOT(ISERROR(SEARCH("EXTREMO",AB99)))</formula>
    </cfRule>
    <cfRule type="containsText" dxfId="160" priority="419" operator="containsText" text="ALTO">
      <formula>NOT(ISERROR(SEARCH("ALTO",AB99)))</formula>
    </cfRule>
    <cfRule type="containsText" dxfId="159" priority="420" operator="containsText" text="MODERADO">
      <formula>NOT(ISERROR(SEARCH("MODERADO",AB99)))</formula>
    </cfRule>
    <cfRule type="containsText" dxfId="158" priority="421" operator="containsText" text="BAJO">
      <formula>NOT(ISERROR(SEARCH("BAJO",AB99)))</formula>
    </cfRule>
  </conditionalFormatting>
  <conditionalFormatting sqref="E106">
    <cfRule type="cellIs" priority="320" stopIfTrue="1" operator="lessThanOrEqual">
      <formula>60</formula>
    </cfRule>
  </conditionalFormatting>
  <conditionalFormatting sqref="V99">
    <cfRule type="cellIs" priority="410" stopIfTrue="1" operator="lessThanOrEqual">
      <formula>60</formula>
    </cfRule>
  </conditionalFormatting>
  <conditionalFormatting sqref="V99">
    <cfRule type="cellIs" dxfId="157" priority="407" stopIfTrue="1" operator="equal">
      <formula>"BAJO"</formula>
    </cfRule>
    <cfRule type="cellIs" dxfId="156" priority="408" stopIfTrue="1" operator="equal">
      <formula>"ALTO"</formula>
    </cfRule>
    <cfRule type="expression" dxfId="155" priority="409" stopIfTrue="1">
      <formula>NOT(ISERROR(SEARCH("MEDIO",V99)))</formula>
    </cfRule>
  </conditionalFormatting>
  <conditionalFormatting sqref="U101:U103">
    <cfRule type="containsText" dxfId="154" priority="403" operator="containsText" text="EXTREMO">
      <formula>NOT(ISERROR(SEARCH("EXTREMO",U101)))</formula>
    </cfRule>
    <cfRule type="containsText" dxfId="153" priority="404" operator="containsText" text="ALTO">
      <formula>NOT(ISERROR(SEARCH("ALTO",U101)))</formula>
    </cfRule>
    <cfRule type="containsText" dxfId="152" priority="405" operator="containsText" text="MODERADO">
      <formula>NOT(ISERROR(SEARCH("MODERADO",U101)))</formula>
    </cfRule>
    <cfRule type="containsText" dxfId="151" priority="406" operator="containsText" text="BAJO">
      <formula>NOT(ISERROR(SEARCH("BAJO",U101)))</formula>
    </cfRule>
  </conditionalFormatting>
  <conditionalFormatting sqref="X101:X103">
    <cfRule type="containsText" dxfId="150" priority="399" operator="containsText" text="EXTREMO">
      <formula>NOT(ISERROR(SEARCH("EXTREMO",X101)))</formula>
    </cfRule>
    <cfRule type="containsText" dxfId="149" priority="400" operator="containsText" text="ALTO">
      <formula>NOT(ISERROR(SEARCH("ALTO",X101)))</formula>
    </cfRule>
    <cfRule type="containsText" dxfId="148" priority="401" operator="containsText" text="MODERADO">
      <formula>NOT(ISERROR(SEARCH("MODERADO",X101)))</formula>
    </cfRule>
    <cfRule type="containsText" dxfId="147" priority="402" operator="containsText" text="BAJO">
      <formula>NOT(ISERROR(SEARCH("BAJO",X101)))</formula>
    </cfRule>
  </conditionalFormatting>
  <conditionalFormatting sqref="Y101:Y103">
    <cfRule type="containsText" dxfId="146" priority="395" operator="containsText" text="EXTREMO">
      <formula>NOT(ISERROR(SEARCH("EXTREMO",Y101)))</formula>
    </cfRule>
    <cfRule type="containsText" dxfId="145" priority="396" operator="containsText" text="ALTO">
      <formula>NOT(ISERROR(SEARCH("ALTO",Y101)))</formula>
    </cfRule>
    <cfRule type="containsText" dxfId="144" priority="397" operator="containsText" text="MODERADO">
      <formula>NOT(ISERROR(SEARCH("MODERADO",Y101)))</formula>
    </cfRule>
    <cfRule type="containsText" dxfId="143" priority="398" operator="containsText" text="BAJO">
      <formula>NOT(ISERROR(SEARCH("BAJO",Y101)))</formula>
    </cfRule>
  </conditionalFormatting>
  <conditionalFormatting sqref="AA101:AA103">
    <cfRule type="containsText" dxfId="142" priority="391" operator="containsText" text="EXTREMO">
      <formula>NOT(ISERROR(SEARCH("EXTREMO",AA101)))</formula>
    </cfRule>
    <cfRule type="containsText" dxfId="141" priority="392" operator="containsText" text="ALTO">
      <formula>NOT(ISERROR(SEARCH("ALTO",AA101)))</formula>
    </cfRule>
    <cfRule type="containsText" dxfId="140" priority="393" operator="containsText" text="MODERADO">
      <formula>NOT(ISERROR(SEARCH("MODERADO",AA101)))</formula>
    </cfRule>
    <cfRule type="containsText" dxfId="139" priority="394" operator="containsText" text="BAJO">
      <formula>NOT(ISERROR(SEARCH("BAJO",AA101)))</formula>
    </cfRule>
  </conditionalFormatting>
  <conditionalFormatting sqref="AB101:AB103">
    <cfRule type="containsText" dxfId="138" priority="387" operator="containsText" text="EXTREMO">
      <formula>NOT(ISERROR(SEARCH("EXTREMO",AB101)))</formula>
    </cfRule>
    <cfRule type="containsText" dxfId="137" priority="388" operator="containsText" text="ALTO">
      <formula>NOT(ISERROR(SEARCH("ALTO",AB101)))</formula>
    </cfRule>
    <cfRule type="containsText" dxfId="136" priority="389" operator="containsText" text="MODERADO">
      <formula>NOT(ISERROR(SEARCH("MODERADO",AB101)))</formula>
    </cfRule>
    <cfRule type="containsText" dxfId="135" priority="390" operator="containsText" text="BAJO">
      <formula>NOT(ISERROR(SEARCH("BAJO",AB101)))</formula>
    </cfRule>
  </conditionalFormatting>
  <conditionalFormatting sqref="E101:E103">
    <cfRule type="cellIs" priority="382" stopIfTrue="1" operator="lessThanOrEqual">
      <formula>60</formula>
    </cfRule>
  </conditionalFormatting>
  <conditionalFormatting sqref="V101:V103">
    <cfRule type="cellIs" priority="379" stopIfTrue="1" operator="lessThanOrEqual">
      <formula>60</formula>
    </cfRule>
  </conditionalFormatting>
  <conditionalFormatting sqref="V101:V103">
    <cfRule type="cellIs" dxfId="134" priority="376" stopIfTrue="1" operator="equal">
      <formula>"BAJO"</formula>
    </cfRule>
    <cfRule type="cellIs" dxfId="133" priority="377" stopIfTrue="1" operator="equal">
      <formula>"ALTO"</formula>
    </cfRule>
    <cfRule type="expression" dxfId="132" priority="378" stopIfTrue="1">
      <formula>NOT(ISERROR(SEARCH("MEDIO",V101)))</formula>
    </cfRule>
  </conditionalFormatting>
  <conditionalFormatting sqref="U105">
    <cfRule type="containsText" dxfId="131" priority="372" operator="containsText" text="EXTREMO">
      <formula>NOT(ISERROR(SEARCH("EXTREMO",U105)))</formula>
    </cfRule>
    <cfRule type="containsText" dxfId="130" priority="373" operator="containsText" text="ALTO">
      <formula>NOT(ISERROR(SEARCH("ALTO",U105)))</formula>
    </cfRule>
    <cfRule type="containsText" dxfId="129" priority="374" operator="containsText" text="MODERADO">
      <formula>NOT(ISERROR(SEARCH("MODERADO",U105)))</formula>
    </cfRule>
    <cfRule type="containsText" dxfId="128" priority="375" operator="containsText" text="BAJO">
      <formula>NOT(ISERROR(SEARCH("BAJO",U105)))</formula>
    </cfRule>
  </conditionalFormatting>
  <conditionalFormatting sqref="X105">
    <cfRule type="containsText" dxfId="127" priority="368" operator="containsText" text="EXTREMO">
      <formula>NOT(ISERROR(SEARCH("EXTREMO",X105)))</formula>
    </cfRule>
    <cfRule type="containsText" dxfId="126" priority="369" operator="containsText" text="ALTO">
      <formula>NOT(ISERROR(SEARCH("ALTO",X105)))</formula>
    </cfRule>
    <cfRule type="containsText" dxfId="125" priority="370" operator="containsText" text="MODERADO">
      <formula>NOT(ISERROR(SEARCH("MODERADO",X105)))</formula>
    </cfRule>
    <cfRule type="containsText" dxfId="124" priority="371" operator="containsText" text="BAJO">
      <formula>NOT(ISERROR(SEARCH("BAJO",X105)))</formula>
    </cfRule>
  </conditionalFormatting>
  <conditionalFormatting sqref="Y105">
    <cfRule type="containsText" dxfId="123" priority="364" operator="containsText" text="EXTREMO">
      <formula>NOT(ISERROR(SEARCH("EXTREMO",Y105)))</formula>
    </cfRule>
    <cfRule type="containsText" dxfId="122" priority="365" operator="containsText" text="ALTO">
      <formula>NOT(ISERROR(SEARCH("ALTO",Y105)))</formula>
    </cfRule>
    <cfRule type="containsText" dxfId="121" priority="366" operator="containsText" text="MODERADO">
      <formula>NOT(ISERROR(SEARCH("MODERADO",Y105)))</formula>
    </cfRule>
    <cfRule type="containsText" dxfId="120" priority="367" operator="containsText" text="BAJO">
      <formula>NOT(ISERROR(SEARCH("BAJO",Y105)))</formula>
    </cfRule>
  </conditionalFormatting>
  <conditionalFormatting sqref="AA105">
    <cfRule type="containsText" dxfId="119" priority="360" operator="containsText" text="EXTREMO">
      <formula>NOT(ISERROR(SEARCH("EXTREMO",AA105)))</formula>
    </cfRule>
    <cfRule type="containsText" dxfId="118" priority="361" operator="containsText" text="ALTO">
      <formula>NOT(ISERROR(SEARCH("ALTO",AA105)))</formula>
    </cfRule>
    <cfRule type="containsText" dxfId="117" priority="362" operator="containsText" text="MODERADO">
      <formula>NOT(ISERROR(SEARCH("MODERADO",AA105)))</formula>
    </cfRule>
    <cfRule type="containsText" dxfId="116" priority="363" operator="containsText" text="BAJO">
      <formula>NOT(ISERROR(SEARCH("BAJO",AA105)))</formula>
    </cfRule>
  </conditionalFormatting>
  <conditionalFormatting sqref="AB105">
    <cfRule type="containsText" dxfId="115" priority="356" operator="containsText" text="EXTREMO">
      <formula>NOT(ISERROR(SEARCH("EXTREMO",AB105)))</formula>
    </cfRule>
    <cfRule type="containsText" dxfId="114" priority="357" operator="containsText" text="ALTO">
      <formula>NOT(ISERROR(SEARCH("ALTO",AB105)))</formula>
    </cfRule>
    <cfRule type="containsText" dxfId="113" priority="358" operator="containsText" text="MODERADO">
      <formula>NOT(ISERROR(SEARCH("MODERADO",AB105)))</formula>
    </cfRule>
    <cfRule type="containsText" dxfId="112" priority="359" operator="containsText" text="BAJO">
      <formula>NOT(ISERROR(SEARCH("BAJO",AB105)))</formula>
    </cfRule>
  </conditionalFormatting>
  <conditionalFormatting sqref="E105">
    <cfRule type="cellIs" priority="351" stopIfTrue="1" operator="lessThanOrEqual">
      <formula>60</formula>
    </cfRule>
  </conditionalFormatting>
  <conditionalFormatting sqref="V105">
    <cfRule type="cellIs" priority="348" stopIfTrue="1" operator="lessThanOrEqual">
      <formula>60</formula>
    </cfRule>
  </conditionalFormatting>
  <conditionalFormatting sqref="V105">
    <cfRule type="cellIs" dxfId="111" priority="345" stopIfTrue="1" operator="equal">
      <formula>"BAJO"</formula>
    </cfRule>
    <cfRule type="cellIs" dxfId="110" priority="346" stopIfTrue="1" operator="equal">
      <formula>"ALTO"</formula>
    </cfRule>
    <cfRule type="expression" dxfId="109" priority="347" stopIfTrue="1">
      <formula>NOT(ISERROR(SEARCH("MEDIO",V105)))</formula>
    </cfRule>
  </conditionalFormatting>
  <conditionalFormatting sqref="U106">
    <cfRule type="containsText" dxfId="108" priority="341" operator="containsText" text="EXTREMO">
      <formula>NOT(ISERROR(SEARCH("EXTREMO",U106)))</formula>
    </cfRule>
    <cfRule type="containsText" dxfId="107" priority="342" operator="containsText" text="ALTO">
      <formula>NOT(ISERROR(SEARCH("ALTO",U106)))</formula>
    </cfRule>
    <cfRule type="containsText" dxfId="106" priority="343" operator="containsText" text="MODERADO">
      <formula>NOT(ISERROR(SEARCH("MODERADO",U106)))</formula>
    </cfRule>
    <cfRule type="containsText" dxfId="105" priority="344" operator="containsText" text="BAJO">
      <formula>NOT(ISERROR(SEARCH("BAJO",U106)))</formula>
    </cfRule>
  </conditionalFormatting>
  <conditionalFormatting sqref="X106">
    <cfRule type="containsText" dxfId="104" priority="337" operator="containsText" text="EXTREMO">
      <formula>NOT(ISERROR(SEARCH("EXTREMO",X106)))</formula>
    </cfRule>
    <cfRule type="containsText" dxfId="103" priority="338" operator="containsText" text="ALTO">
      <formula>NOT(ISERROR(SEARCH("ALTO",X106)))</formula>
    </cfRule>
    <cfRule type="containsText" dxfId="102" priority="339" operator="containsText" text="MODERADO">
      <formula>NOT(ISERROR(SEARCH("MODERADO",X106)))</formula>
    </cfRule>
    <cfRule type="containsText" dxfId="101" priority="340" operator="containsText" text="BAJO">
      <formula>NOT(ISERROR(SEARCH("BAJO",X106)))</formula>
    </cfRule>
  </conditionalFormatting>
  <conditionalFormatting sqref="Y106">
    <cfRule type="containsText" dxfId="100" priority="333" operator="containsText" text="EXTREMO">
      <formula>NOT(ISERROR(SEARCH("EXTREMO",Y106)))</formula>
    </cfRule>
    <cfRule type="containsText" dxfId="99" priority="334" operator="containsText" text="ALTO">
      <formula>NOT(ISERROR(SEARCH("ALTO",Y106)))</formula>
    </cfRule>
    <cfRule type="containsText" dxfId="98" priority="335" operator="containsText" text="MODERADO">
      <formula>NOT(ISERROR(SEARCH("MODERADO",Y106)))</formula>
    </cfRule>
    <cfRule type="containsText" dxfId="97" priority="336" operator="containsText" text="BAJO">
      <formula>NOT(ISERROR(SEARCH("BAJO",Y106)))</formula>
    </cfRule>
  </conditionalFormatting>
  <conditionalFormatting sqref="AA106">
    <cfRule type="containsText" dxfId="96" priority="329" operator="containsText" text="EXTREMO">
      <formula>NOT(ISERROR(SEARCH("EXTREMO",AA106)))</formula>
    </cfRule>
    <cfRule type="containsText" dxfId="95" priority="330" operator="containsText" text="ALTO">
      <formula>NOT(ISERROR(SEARCH("ALTO",AA106)))</formula>
    </cfRule>
    <cfRule type="containsText" dxfId="94" priority="331" operator="containsText" text="MODERADO">
      <formula>NOT(ISERROR(SEARCH("MODERADO",AA106)))</formula>
    </cfRule>
    <cfRule type="containsText" dxfId="93" priority="332" operator="containsText" text="BAJO">
      <formula>NOT(ISERROR(SEARCH("BAJO",AA106)))</formula>
    </cfRule>
  </conditionalFormatting>
  <conditionalFormatting sqref="AB106">
    <cfRule type="containsText" dxfId="92" priority="325" operator="containsText" text="EXTREMO">
      <formula>NOT(ISERROR(SEARCH("EXTREMO",AB106)))</formula>
    </cfRule>
    <cfRule type="containsText" dxfId="91" priority="326" operator="containsText" text="ALTO">
      <formula>NOT(ISERROR(SEARCH("ALTO",AB106)))</formula>
    </cfRule>
    <cfRule type="containsText" dxfId="90" priority="327" operator="containsText" text="MODERADO">
      <formula>NOT(ISERROR(SEARCH("MODERADO",AB106)))</formula>
    </cfRule>
    <cfRule type="containsText" dxfId="89" priority="328" operator="containsText" text="BAJO">
      <formula>NOT(ISERROR(SEARCH("BAJO",AB106)))</formula>
    </cfRule>
  </conditionalFormatting>
  <conditionalFormatting sqref="V106">
    <cfRule type="cellIs" priority="317" stopIfTrue="1" operator="lessThanOrEqual">
      <formula>60</formula>
    </cfRule>
  </conditionalFormatting>
  <conditionalFormatting sqref="V106">
    <cfRule type="cellIs" dxfId="88" priority="314" stopIfTrue="1" operator="equal">
      <formula>"BAJO"</formula>
    </cfRule>
    <cfRule type="cellIs" dxfId="87" priority="315" stopIfTrue="1" operator="equal">
      <formula>"ALTO"</formula>
    </cfRule>
    <cfRule type="expression" dxfId="86" priority="316" stopIfTrue="1">
      <formula>NOT(ISERROR(SEARCH("MEDIO",V106)))</formula>
    </cfRule>
  </conditionalFormatting>
  <conditionalFormatting sqref="V107:V113">
    <cfRule type="cellIs" priority="307" stopIfTrue="1" operator="lessThanOrEqual">
      <formula>60</formula>
    </cfRule>
  </conditionalFormatting>
  <conditionalFormatting sqref="V107:V113">
    <cfRule type="cellIs" dxfId="85" priority="304" stopIfTrue="1" operator="equal">
      <formula>"BAJO"</formula>
    </cfRule>
    <cfRule type="cellIs" dxfId="84" priority="305" stopIfTrue="1" operator="equal">
      <formula>"ALTO"</formula>
    </cfRule>
    <cfRule type="expression" dxfId="83" priority="306" stopIfTrue="1">
      <formula>NOT(ISERROR(SEARCH("MEDIO",V107)))</formula>
    </cfRule>
  </conditionalFormatting>
  <conditionalFormatting sqref="U114:U209">
    <cfRule type="containsText" dxfId="82" priority="303" operator="containsText" text="VALORE PROBABILIDAD Y/O IMPACTO">
      <formula>NOT(ISERROR(SEARCH("VALORE PROBABILIDAD Y/O IMPACTO",U114)))</formula>
    </cfRule>
  </conditionalFormatting>
  <conditionalFormatting sqref="E114:E119">
    <cfRule type="cellIs" priority="302" stopIfTrue="1" operator="lessThanOrEqual">
      <formula>60</formula>
    </cfRule>
  </conditionalFormatting>
  <conditionalFormatting sqref="E120:E124">
    <cfRule type="cellIs" priority="297" stopIfTrue="1" operator="lessThanOrEqual">
      <formula>60</formula>
    </cfRule>
  </conditionalFormatting>
  <conditionalFormatting sqref="V120:V122">
    <cfRule type="cellIs" priority="292" stopIfTrue="1" operator="lessThanOrEqual">
      <formula>60</formula>
    </cfRule>
  </conditionalFormatting>
  <conditionalFormatting sqref="V120:V122">
    <cfRule type="cellIs" dxfId="81" priority="289" stopIfTrue="1" operator="equal">
      <formula>"BAJO"</formula>
    </cfRule>
    <cfRule type="cellIs" dxfId="80" priority="290" stopIfTrue="1" operator="equal">
      <formula>"ALTO"</formula>
    </cfRule>
    <cfRule type="expression" dxfId="79" priority="291" stopIfTrue="1">
      <formula>NOT(ISERROR(SEARCH("MEDIO",V120)))</formula>
    </cfRule>
  </conditionalFormatting>
  <conditionalFormatting sqref="V123:V124">
    <cfRule type="cellIs" priority="288" stopIfTrue="1" operator="lessThanOrEqual">
      <formula>60</formula>
    </cfRule>
  </conditionalFormatting>
  <conditionalFormatting sqref="V123:V124">
    <cfRule type="cellIs" dxfId="78" priority="285" stopIfTrue="1" operator="equal">
      <formula>"BAJO"</formula>
    </cfRule>
    <cfRule type="cellIs" dxfId="77" priority="286" stopIfTrue="1" operator="equal">
      <formula>"ALTO"</formula>
    </cfRule>
    <cfRule type="expression" dxfId="76" priority="287" stopIfTrue="1">
      <formula>NOT(ISERROR(SEARCH("MEDIO",V123)))</formula>
    </cfRule>
  </conditionalFormatting>
  <conditionalFormatting sqref="V114:V117">
    <cfRule type="cellIs" priority="284" stopIfTrue="1" operator="lessThanOrEqual">
      <formula>60</formula>
    </cfRule>
  </conditionalFormatting>
  <conditionalFormatting sqref="V114:V117">
    <cfRule type="cellIs" dxfId="75" priority="281" stopIfTrue="1" operator="equal">
      <formula>"BAJO"</formula>
    </cfRule>
    <cfRule type="cellIs" dxfId="74" priority="282" stopIfTrue="1" operator="equal">
      <formula>"ALTO"</formula>
    </cfRule>
    <cfRule type="expression" dxfId="73" priority="283" stopIfTrue="1">
      <formula>NOT(ISERROR(SEARCH("MEDIO",V114)))</formula>
    </cfRule>
  </conditionalFormatting>
  <conditionalFormatting sqref="V119">
    <cfRule type="cellIs" priority="280" stopIfTrue="1" operator="lessThanOrEqual">
      <formula>60</formula>
    </cfRule>
  </conditionalFormatting>
  <conditionalFormatting sqref="V119">
    <cfRule type="cellIs" dxfId="72" priority="277" stopIfTrue="1" operator="equal">
      <formula>"BAJO"</formula>
    </cfRule>
    <cfRule type="cellIs" dxfId="71" priority="278" stopIfTrue="1" operator="equal">
      <formula>"ALTO"</formula>
    </cfRule>
    <cfRule type="expression" dxfId="70" priority="279" stopIfTrue="1">
      <formula>NOT(ISERROR(SEARCH("MEDIO",V119)))</formula>
    </cfRule>
  </conditionalFormatting>
  <conditionalFormatting sqref="E128">
    <cfRule type="cellIs" priority="276" stopIfTrue="1" operator="lessThanOrEqual">
      <formula>60</formula>
    </cfRule>
  </conditionalFormatting>
  <conditionalFormatting sqref="F126:F127">
    <cfRule type="cellIs" priority="275" stopIfTrue="1" operator="lessThanOrEqual">
      <formula>60</formula>
    </cfRule>
  </conditionalFormatting>
  <conditionalFormatting sqref="I126:I127">
    <cfRule type="cellIs" priority="274" stopIfTrue="1" operator="lessThanOrEqual">
      <formula>60</formula>
    </cfRule>
  </conditionalFormatting>
  <conditionalFormatting sqref="V128">
    <cfRule type="cellIs" priority="267" stopIfTrue="1" operator="lessThanOrEqual">
      <formula>60</formula>
    </cfRule>
  </conditionalFormatting>
  <conditionalFormatting sqref="V128">
    <cfRule type="cellIs" dxfId="69" priority="264" stopIfTrue="1" operator="equal">
      <formula>"BAJO"</formula>
    </cfRule>
    <cfRule type="cellIs" dxfId="68" priority="265" stopIfTrue="1" operator="equal">
      <formula>"ALTO"</formula>
    </cfRule>
    <cfRule type="expression" dxfId="67" priority="266" stopIfTrue="1">
      <formula>NOT(ISERROR(SEARCH("MEDIO",V128)))</formula>
    </cfRule>
  </conditionalFormatting>
  <conditionalFormatting sqref="AJ16:AJ209">
    <cfRule type="containsText" dxfId="66" priority="246" operator="containsText" text="ESTABLEZCA CONTROL Y EVALUELO">
      <formula>NOT(ISERROR(SEARCH("ESTABLEZCA CONTROL Y EVALUELO",AJ16)))</formula>
    </cfRule>
    <cfRule type="containsText" dxfId="65" priority="247" operator="containsText" text="REDUCIR">
      <formula>NOT(ISERROR(SEARCH("REDUCIR",AJ16)))</formula>
    </cfRule>
    <cfRule type="containsText" dxfId="64" priority="248" operator="containsText" text="ACEPTAR">
      <formula>NOT(ISERROR(SEARCH("ACEPTAR",AJ16)))</formula>
    </cfRule>
    <cfRule type="containsText" dxfId="63" priority="249" operator="containsText" text="BAJO">
      <formula>NOT(ISERROR(SEARCH("BAJO",AJ16)))</formula>
    </cfRule>
    <cfRule type="containsText" dxfId="62" priority="250" operator="containsText" text="ESTABLEZCA CONTROL Y EVALUELO">
      <formula>NOT(ISERROR(SEARCH("ESTABLEZCA CONTROL Y EVALUELO",AJ16)))</formula>
    </cfRule>
    <cfRule type="containsText" dxfId="61" priority="251" operator="containsText" text="EXTREMO">
      <formula>NOT(ISERROR(SEARCH("EXTREMO",AJ16)))</formula>
    </cfRule>
    <cfRule type="containsText" dxfId="60" priority="252" operator="containsText" text="ALTO">
      <formula>NOT(ISERROR(SEARCH("ALTO",AJ16)))</formula>
    </cfRule>
    <cfRule type="containsText" dxfId="59" priority="253" operator="containsText" text="MODERADO">
      <formula>NOT(ISERROR(SEARCH("MODERADO",AJ16)))</formula>
    </cfRule>
    <cfRule type="containsText" dxfId="58" priority="254" operator="containsText" text="BAJO">
      <formula>NOT(ISERROR(SEARCH("BAJO",AJ16)))</formula>
    </cfRule>
  </conditionalFormatting>
  <conditionalFormatting sqref="AI16:AI209">
    <cfRule type="containsText" dxfId="57" priority="245" operator="containsText" text="ESTABLEZCA CONTROL Y EVALUELO">
      <formula>NOT(ISERROR(SEARCH("ESTABLEZCA CONTROL Y EVALUELO",AI16)))</formula>
    </cfRule>
  </conditionalFormatting>
  <conditionalFormatting sqref="M11:M209">
    <cfRule type="cellIs" priority="229" operator="equal">
      <formula>FALSE</formula>
    </cfRule>
  </conditionalFormatting>
  <conditionalFormatting sqref="M11:M38 N16:N38 M39:N209 X11:Y209 AA11:AB209">
    <cfRule type="cellIs" dxfId="56" priority="228" operator="equal">
      <formula>FALSE</formula>
    </cfRule>
  </conditionalFormatting>
  <conditionalFormatting sqref="S39:S209 S11:S33">
    <cfRule type="cellIs" dxfId="55" priority="226" operator="equal">
      <formula>FALSE</formula>
    </cfRule>
    <cfRule type="cellIs" priority="227" operator="equal">
      <formula>FALSE</formula>
    </cfRule>
  </conditionalFormatting>
  <conditionalFormatting sqref="AG1:AG10 AG16:AH17 AH18:AH21 AG18:AG38 AG39:AH1048576">
    <cfRule type="cellIs" dxfId="54" priority="223" operator="equal">
      <formula>0</formula>
    </cfRule>
  </conditionalFormatting>
  <conditionalFormatting sqref="AH1:AH10">
    <cfRule type="cellIs" dxfId="53" priority="222" operator="equal">
      <formula>0</formula>
    </cfRule>
  </conditionalFormatting>
  <conditionalFormatting sqref="T39:T1048576 T1:T33">
    <cfRule type="cellIs" dxfId="52" priority="220" operator="equal">
      <formula>0</formula>
    </cfRule>
    <cfRule type="cellIs" priority="221" operator="equal">
      <formula>0</formula>
    </cfRule>
  </conditionalFormatting>
  <conditionalFormatting sqref="AI11:AI15">
    <cfRule type="containsText" dxfId="51" priority="116" operator="containsText" text="ESTABLEZCA CONTROL Y EVALUELO">
      <formula>NOT(ISERROR(SEARCH("ESTABLEZCA CONTROL Y EVALUELO",AI11)))</formula>
    </cfRule>
  </conditionalFormatting>
  <conditionalFormatting sqref="AI11:AI15">
    <cfRule type="containsText" dxfId="50" priority="158" operator="containsText" text="EXTREMO">
      <formula>NOT(ISERROR(SEARCH("EXTREMO",AI11)))</formula>
    </cfRule>
    <cfRule type="containsText" dxfId="49" priority="159" operator="containsText" text="ALTO">
      <formula>NOT(ISERROR(SEARCH("ALTO",AI11)))</formula>
    </cfRule>
    <cfRule type="containsText" dxfId="48" priority="160" operator="containsText" text="MODERADO">
      <formula>NOT(ISERROR(SEARCH("MODERADO",AI11)))</formula>
    </cfRule>
    <cfRule type="containsText" dxfId="47" priority="161" operator="containsText" text="BAJO">
      <formula>NOT(ISERROR(SEARCH("BAJO",AI11)))</formula>
    </cfRule>
  </conditionalFormatting>
  <conditionalFormatting sqref="E11 E13">
    <cfRule type="cellIs" priority="165" stopIfTrue="1" operator="lessThanOrEqual">
      <formula>60</formula>
    </cfRule>
  </conditionalFormatting>
  <conditionalFormatting sqref="E12">
    <cfRule type="cellIs" priority="164" stopIfTrue="1" operator="lessThanOrEqual">
      <formula>60</formula>
    </cfRule>
  </conditionalFormatting>
  <conditionalFormatting sqref="E14">
    <cfRule type="cellIs" priority="163" stopIfTrue="1" operator="lessThanOrEqual">
      <formula>60</formula>
    </cfRule>
  </conditionalFormatting>
  <conditionalFormatting sqref="E15">
    <cfRule type="cellIs" priority="162" stopIfTrue="1" operator="lessThanOrEqual">
      <formula>60</formula>
    </cfRule>
  </conditionalFormatting>
  <conditionalFormatting sqref="AJ11:AJ15">
    <cfRule type="containsText" dxfId="46" priority="117" operator="containsText" text="ESTABLEZCA CONTROL Y EVALUELO">
      <formula>NOT(ISERROR(SEARCH("ESTABLEZCA CONTROL Y EVALUELO",AJ11)))</formula>
    </cfRule>
    <cfRule type="containsText" dxfId="45" priority="118" operator="containsText" text="REDUCIR">
      <formula>NOT(ISERROR(SEARCH("REDUCIR",AJ11)))</formula>
    </cfRule>
    <cfRule type="containsText" dxfId="44" priority="119" operator="containsText" text="ACEPTAR">
      <formula>NOT(ISERROR(SEARCH("ACEPTAR",AJ11)))</formula>
    </cfRule>
    <cfRule type="containsText" dxfId="43" priority="120" operator="containsText" text="BAJO">
      <formula>NOT(ISERROR(SEARCH("BAJO",AJ11)))</formula>
    </cfRule>
    <cfRule type="containsText" dxfId="42" priority="121" operator="containsText" text="ESTABLEZCA CONTROL Y EVALUELO">
      <formula>NOT(ISERROR(SEARCH("ESTABLEZCA CONTROL Y EVALUELO",AJ11)))</formula>
    </cfRule>
    <cfRule type="containsText" dxfId="41" priority="122" operator="containsText" text="EXTREMO">
      <formula>NOT(ISERROR(SEARCH("EXTREMO",AJ11)))</formula>
    </cfRule>
    <cfRule type="containsText" dxfId="40" priority="123" operator="containsText" text="ALTO">
      <formula>NOT(ISERROR(SEARCH("ALTO",AJ11)))</formula>
    </cfRule>
    <cfRule type="containsText" dxfId="39" priority="124" operator="containsText" text="MODERADO">
      <formula>NOT(ISERROR(SEARCH("MODERADO",AJ11)))</formula>
    </cfRule>
    <cfRule type="containsText" dxfId="38" priority="125" operator="containsText" text="BAJO">
      <formula>NOT(ISERROR(SEARCH("BAJO",AJ11)))</formula>
    </cfRule>
  </conditionalFormatting>
  <conditionalFormatting sqref="E22">
    <cfRule type="cellIs" priority="115" stopIfTrue="1" operator="lessThanOrEqual">
      <formula>60</formula>
    </cfRule>
  </conditionalFormatting>
  <conditionalFormatting sqref="E23">
    <cfRule type="cellIs" priority="114" stopIfTrue="1" operator="lessThanOrEqual">
      <formula>60</formula>
    </cfRule>
  </conditionalFormatting>
  <conditionalFormatting sqref="E24">
    <cfRule type="cellIs" priority="113" stopIfTrue="1" operator="lessThanOrEqual">
      <formula>60</formula>
    </cfRule>
  </conditionalFormatting>
  <conditionalFormatting sqref="E25">
    <cfRule type="cellIs" priority="112" stopIfTrue="1" operator="lessThanOrEqual">
      <formula>60</formula>
    </cfRule>
  </conditionalFormatting>
  <conditionalFormatting sqref="E26">
    <cfRule type="cellIs" priority="111" stopIfTrue="1" operator="lessThanOrEqual">
      <formula>60</formula>
    </cfRule>
  </conditionalFormatting>
  <conditionalFormatting sqref="AH22:AH38">
    <cfRule type="cellIs" dxfId="37" priority="53" operator="equal">
      <formula>0</formula>
    </cfRule>
  </conditionalFormatting>
  <conditionalFormatting sqref="E27:E28 E30:E31">
    <cfRule type="cellIs" priority="52" stopIfTrue="1" operator="lessThanOrEqual">
      <formula>60</formula>
    </cfRule>
  </conditionalFormatting>
  <conditionalFormatting sqref="E33">
    <cfRule type="cellIs" priority="51" stopIfTrue="1" operator="lessThanOrEqual">
      <formula>60</formula>
    </cfRule>
  </conditionalFormatting>
  <conditionalFormatting sqref="E29">
    <cfRule type="cellIs" priority="50" stopIfTrue="1" operator="lessThanOrEqual">
      <formula>60</formula>
    </cfRule>
  </conditionalFormatting>
  <conditionalFormatting sqref="E32">
    <cfRule type="cellIs" priority="49" stopIfTrue="1" operator="lessThanOrEqual">
      <formula>60</formula>
    </cfRule>
  </conditionalFormatting>
  <conditionalFormatting sqref="V27:V32">
    <cfRule type="cellIs" priority="48" stopIfTrue="1" operator="lessThanOrEqual">
      <formula>60</formula>
    </cfRule>
  </conditionalFormatting>
  <conditionalFormatting sqref="V27:V32">
    <cfRule type="cellIs" dxfId="36" priority="45" stopIfTrue="1" operator="equal">
      <formula>"BAJO"</formula>
    </cfRule>
    <cfRule type="cellIs" dxfId="35" priority="46" stopIfTrue="1" operator="equal">
      <formula>"ALTO"</formula>
    </cfRule>
    <cfRule type="expression" dxfId="34" priority="47" stopIfTrue="1">
      <formula>NOT(ISERROR(SEARCH("MEDIO",V27)))</formula>
    </cfRule>
  </conditionalFormatting>
  <conditionalFormatting sqref="V33">
    <cfRule type="cellIs" priority="44" stopIfTrue="1" operator="lessThanOrEqual">
      <formula>60</formula>
    </cfRule>
  </conditionalFormatting>
  <conditionalFormatting sqref="V33">
    <cfRule type="cellIs" dxfId="33" priority="41" stopIfTrue="1" operator="equal">
      <formula>"BAJO"</formula>
    </cfRule>
    <cfRule type="cellIs" dxfId="32" priority="42" stopIfTrue="1" operator="equal">
      <formula>"ALTO"</formula>
    </cfRule>
    <cfRule type="expression" dxfId="31" priority="43" stopIfTrue="1">
      <formula>NOT(ISERROR(SEARCH("MEDIO",V33)))</formula>
    </cfRule>
  </conditionalFormatting>
  <conditionalFormatting sqref="E34:E37">
    <cfRule type="cellIs" priority="40" stopIfTrue="1" operator="lessThanOrEqual">
      <formula>60</formula>
    </cfRule>
  </conditionalFormatting>
  <conditionalFormatting sqref="E38">
    <cfRule type="cellIs" priority="39" stopIfTrue="1" operator="lessThanOrEqual">
      <formula>60</formula>
    </cfRule>
  </conditionalFormatting>
  <conditionalFormatting sqref="U38">
    <cfRule type="containsText" dxfId="30" priority="35" operator="containsText" text="EXTREMO">
      <formula>NOT(ISERROR(SEARCH("EXTREMO",U38)))</formula>
    </cfRule>
    <cfRule type="containsText" dxfId="29" priority="36" operator="containsText" text="ALTO">
      <formula>NOT(ISERROR(SEARCH("ALTO",U38)))</formula>
    </cfRule>
    <cfRule type="containsText" dxfId="28" priority="37" operator="containsText" text="MODERADO">
      <formula>NOT(ISERROR(SEARCH("MODERADO",U38)))</formula>
    </cfRule>
    <cfRule type="containsText" dxfId="27" priority="38" operator="containsText" text="BAJO">
      <formula>NOT(ISERROR(SEARCH("BAJO",U38)))</formula>
    </cfRule>
  </conditionalFormatting>
  <conditionalFormatting sqref="U38">
    <cfRule type="containsText" dxfId="26" priority="34" operator="containsText" text="VALORE PROBABILIDAD Y/O IMPACTO">
      <formula>NOT(ISERROR(SEARCH("VALORE PROBABILIDAD Y/O IMPACTO",U38)))</formula>
    </cfRule>
  </conditionalFormatting>
  <conditionalFormatting sqref="U34">
    <cfRule type="containsText" dxfId="25" priority="30" operator="containsText" text="EXTREMO">
      <formula>NOT(ISERROR(SEARCH("EXTREMO",U34)))</formula>
    </cfRule>
    <cfRule type="containsText" dxfId="24" priority="31" operator="containsText" text="ALTO">
      <formula>NOT(ISERROR(SEARCH("ALTO",U34)))</formula>
    </cfRule>
    <cfRule type="containsText" dxfId="23" priority="32" operator="containsText" text="MODERADO">
      <formula>NOT(ISERROR(SEARCH("MODERADO",U34)))</formula>
    </cfRule>
    <cfRule type="containsText" dxfId="22" priority="33" operator="containsText" text="BAJO">
      <formula>NOT(ISERROR(SEARCH("BAJO",U34)))</formula>
    </cfRule>
  </conditionalFormatting>
  <conditionalFormatting sqref="U34">
    <cfRule type="containsText" dxfId="21" priority="29" operator="containsText" text="VALORE PROBABILIDAD Y/O IMPACTO">
      <formula>NOT(ISERROR(SEARCH("VALORE PROBABILIDAD Y/O IMPACTO",U34)))</formula>
    </cfRule>
  </conditionalFormatting>
  <conditionalFormatting sqref="U35">
    <cfRule type="containsText" dxfId="20" priority="25" operator="containsText" text="EXTREMO">
      <formula>NOT(ISERROR(SEARCH("EXTREMO",U35)))</formula>
    </cfRule>
    <cfRule type="containsText" dxfId="19" priority="26" operator="containsText" text="ALTO">
      <formula>NOT(ISERROR(SEARCH("ALTO",U35)))</formula>
    </cfRule>
    <cfRule type="containsText" dxfId="18" priority="27" operator="containsText" text="MODERADO">
      <formula>NOT(ISERROR(SEARCH("MODERADO",U35)))</formula>
    </cfRule>
    <cfRule type="containsText" dxfId="17" priority="28" operator="containsText" text="BAJO">
      <formula>NOT(ISERROR(SEARCH("BAJO",U35)))</formula>
    </cfRule>
  </conditionalFormatting>
  <conditionalFormatting sqref="U35">
    <cfRule type="containsText" dxfId="16" priority="24" operator="containsText" text="VALORE PROBABILIDAD Y/O IMPACTO">
      <formula>NOT(ISERROR(SEARCH("VALORE PROBABILIDAD Y/O IMPACTO",U35)))</formula>
    </cfRule>
  </conditionalFormatting>
  <conditionalFormatting sqref="U36">
    <cfRule type="containsText" dxfId="15" priority="20" operator="containsText" text="EXTREMO">
      <formula>NOT(ISERROR(SEARCH("EXTREMO",U36)))</formula>
    </cfRule>
    <cfRule type="containsText" dxfId="14" priority="21" operator="containsText" text="ALTO">
      <formula>NOT(ISERROR(SEARCH("ALTO",U36)))</formula>
    </cfRule>
    <cfRule type="containsText" dxfId="13" priority="22" operator="containsText" text="MODERADO">
      <formula>NOT(ISERROR(SEARCH("MODERADO",U36)))</formula>
    </cfRule>
    <cfRule type="containsText" dxfId="12" priority="23" operator="containsText" text="BAJO">
      <formula>NOT(ISERROR(SEARCH("BAJO",U36)))</formula>
    </cfRule>
  </conditionalFormatting>
  <conditionalFormatting sqref="U36">
    <cfRule type="containsText" dxfId="11" priority="19" operator="containsText" text="VALORE PROBABILIDAD Y/O IMPACTO">
      <formula>NOT(ISERROR(SEARCH("VALORE PROBABILIDAD Y/O IMPACTO",U36)))</formula>
    </cfRule>
  </conditionalFormatting>
  <conditionalFormatting sqref="U37">
    <cfRule type="containsText" dxfId="10" priority="15" operator="containsText" text="EXTREMO">
      <formula>NOT(ISERROR(SEARCH("EXTREMO",U37)))</formula>
    </cfRule>
    <cfRule type="containsText" dxfId="9" priority="16" operator="containsText" text="ALTO">
      <formula>NOT(ISERROR(SEARCH("ALTO",U37)))</formula>
    </cfRule>
    <cfRule type="containsText" dxfId="8" priority="17" operator="containsText" text="MODERADO">
      <formula>NOT(ISERROR(SEARCH("MODERADO",U37)))</formula>
    </cfRule>
    <cfRule type="containsText" dxfId="7" priority="18" operator="containsText" text="BAJO">
      <formula>NOT(ISERROR(SEARCH("BAJO",U37)))</formula>
    </cfRule>
  </conditionalFormatting>
  <conditionalFormatting sqref="U37">
    <cfRule type="containsText" dxfId="6" priority="14" operator="containsText" text="VALORE PROBABILIDAD Y/O IMPACTO">
      <formula>NOT(ISERROR(SEARCH("VALORE PROBABILIDAD Y/O IMPACTO",U37)))</formula>
    </cfRule>
  </conditionalFormatting>
  <conditionalFormatting sqref="V38">
    <cfRule type="cellIs" priority="13" stopIfTrue="1" operator="lessThanOrEqual">
      <formula>60</formula>
    </cfRule>
  </conditionalFormatting>
  <conditionalFormatting sqref="V38">
    <cfRule type="cellIs" dxfId="5" priority="10" stopIfTrue="1" operator="equal">
      <formula>"BAJO"</formula>
    </cfRule>
    <cfRule type="cellIs" dxfId="4" priority="11" stopIfTrue="1" operator="equal">
      <formula>"ALTO"</formula>
    </cfRule>
    <cfRule type="expression" dxfId="3" priority="12" stopIfTrue="1">
      <formula>NOT(ISERROR(SEARCH("MEDIO",V38)))</formula>
    </cfRule>
  </conditionalFormatting>
  <conditionalFormatting sqref="V34">
    <cfRule type="cellIs" priority="9" stopIfTrue="1" operator="lessThanOrEqual">
      <formula>60</formula>
    </cfRule>
  </conditionalFormatting>
  <conditionalFormatting sqref="V34">
    <cfRule type="cellIs" dxfId="2" priority="6" stopIfTrue="1" operator="equal">
      <formula>"BAJO"</formula>
    </cfRule>
    <cfRule type="cellIs" dxfId="1" priority="7" stopIfTrue="1" operator="equal">
      <formula>"ALTO"</formula>
    </cfRule>
    <cfRule type="expression" dxfId="0" priority="8" stopIfTrue="1">
      <formula>NOT(ISERROR(SEARCH("MEDIO",V34)))</formula>
    </cfRule>
  </conditionalFormatting>
  <conditionalFormatting sqref="J43">
    <cfRule type="cellIs" priority="5" stopIfTrue="1" operator="lessThanOrEqual">
      <formula>60</formula>
    </cfRule>
  </conditionalFormatting>
  <conditionalFormatting sqref="J44">
    <cfRule type="cellIs" priority="4" stopIfTrue="1" operator="lessThanOrEqual">
      <formula>60</formula>
    </cfRule>
  </conditionalFormatting>
  <conditionalFormatting sqref="J45">
    <cfRule type="cellIs" priority="3" stopIfTrue="1" operator="lessThanOrEqual">
      <formula>60</formula>
    </cfRule>
  </conditionalFormatting>
  <conditionalFormatting sqref="E58">
    <cfRule type="cellIs" priority="2" stopIfTrue="1" operator="lessThanOrEqual">
      <formula>60</formula>
    </cfRule>
  </conditionalFormatting>
  <conditionalFormatting sqref="F58">
    <cfRule type="cellIs" priority="1" stopIfTrue="1" operator="lessThanOrEqual">
      <formula>60</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14:formula1>
            <xm:f>PARAMETROS!$B$3:$B$9</xm:f>
          </x14:formula1>
          <xm:sqref>G20:G21 G39:G209</xm:sqref>
        </x14:dataValidation>
        <x14:dataValidation type="list" allowBlank="1" showInputMessage="1" showErrorMessage="1">
          <x14:formula1>
            <xm:f>PARAMETROS!$B$13:$B$16</xm:f>
          </x14:formula1>
          <xm:sqref>D16:D21 D39:D209</xm:sqref>
        </x14:dataValidation>
        <x14:dataValidation type="list" allowBlank="1" showInputMessage="1" showErrorMessage="1">
          <x14:formula1>
            <xm:f>PARAMETROS!$D$32:$D$53</xm:f>
          </x14:formula1>
          <xm:sqref>K16:K21 K39:K209</xm:sqref>
        </x14:dataValidation>
        <x14:dataValidation type="list" allowBlank="1" showInputMessage="1" showErrorMessage="1">
          <x14:formula1>
            <xm:f>'ANEXO 1 Tabla probabilidad'!$A$4:$A$8</xm:f>
          </x14:formula1>
          <xm:sqref>Q39:Q209 L16:L209 Q11:Q33</xm:sqref>
        </x14:dataValidation>
        <x14:dataValidation type="list" allowBlank="1" showInputMessage="1" showErrorMessage="1">
          <x14:formula1>
            <xm:f>'ANEXO 2 Tabla Impacto'!$C$4:$C$8</xm:f>
          </x14:formula1>
          <xm:sqref>O15:O209</xm:sqref>
        </x14:dataValidation>
        <x14:dataValidation type="list" allowBlank="1" showInputMessage="1" showErrorMessage="1">
          <x14:formula1>
            <xm:f>'ANEXO 2 Tabla Impacto'!$D$4:$D$8</xm:f>
          </x14:formula1>
          <xm:sqref>P39:P209 P11:P32</xm:sqref>
        </x14:dataValidation>
        <x14:dataValidation type="list" allowBlank="1" showInputMessage="1" showErrorMessage="1">
          <x14:formula1>
            <xm:f>'ANEXO 2 Tabla Impacto'!$C$3:$D$3</xm:f>
          </x14:formula1>
          <xm:sqref>R16:R33 R39:R209</xm:sqref>
        </x14:dataValidation>
        <x14:dataValidation type="list" allowBlank="1" showInputMessage="1" showErrorMessage="1">
          <x14:formula1>
            <xm:f>'H:\POLITICA CORTOLIMA\RIESGOS OPERAT PROCESOS\[2 MAPA RIESGO OPERATIVO APYLA 2021.xlsx]ANEXO 2 Tabla Impacto'!#REF!</xm:f>
          </x14:formula1>
          <xm:sqref>R11:R15 O11:O14</xm:sqref>
        </x14:dataValidation>
        <x14:dataValidation type="list" allowBlank="1" showInputMessage="1" showErrorMessage="1">
          <x14:formula1>
            <xm:f>'H:\POLITICA CORTOLIMA\RIESGOS OPERAT PROCESOS\[2 MAPA RIESGO OPERATIVO APYLA 2021.xlsx]ANEXO 1 Tabla probabilidad'!#REF!</xm:f>
          </x14:formula1>
          <xm:sqref>L11:L15</xm:sqref>
        </x14:dataValidation>
        <x14:dataValidation type="list" allowBlank="1" showInputMessage="1" showErrorMessage="1">
          <x14:formula1>
            <xm:f>'H:\POLITICA CORTOLIMA\RIESGOS OPERAT PROCESOS\[2 MAPA RIESGO OPERATIVO APYLA 2021.xlsx]PARAMETROS'!#REF!</xm:f>
          </x14:formula1>
          <xm:sqref>K11:K15 G11:G19</xm:sqref>
        </x14:dataValidation>
        <x14:dataValidation type="list" allowBlank="1" showInputMessage="1" showErrorMessage="1">
          <x14:formula1>
            <xm:f>'H:\POLITICA CORTOLIMA\RIESGOS OPERAT PROCESOS\[3 MATRIZ  RIESGOS OFICINA TERRITORIAL ORIENTE 2022.xlsx]PARAMETROS'!#REF!</xm:f>
          </x14:formula1>
          <xm:sqref>C22:C26 G22:G26 K22:K26 D22:D38</xm:sqref>
        </x14:dataValidation>
        <x14:dataValidation type="list" allowBlank="1" showInputMessage="1" showErrorMessage="1">
          <x14:formula1>
            <xm:f>'H:\POLITICA CORTOLIMA\RIESGOS OPERAT PROCESOS\[RIEGO OPERATICO GESTION SOCIAMBIENTAL.xlsx]PARAMETROS'!#REF!</xm:f>
          </x14:formula1>
          <xm:sqref>G27:G33 K27:K33</xm:sqref>
        </x14:dataValidation>
        <x14:dataValidation type="list" allowBlank="1" showInputMessage="1" showErrorMessage="1">
          <x14:formula1>
            <xm:f>'H:\POLITICA CORTOLIMA\RIESGOS OPERAT PROCESOS\[RIEGO OPERATICO GESTION SOCIAMBIENTAL.xlsx]ANEXO 2 Tabla Impacto'!#REF!</xm:f>
          </x14:formula1>
          <xm:sqref>P33</xm:sqref>
        </x14:dataValidation>
        <x14:dataValidation type="list" allowBlank="1" showInputMessage="1" showErrorMessage="1">
          <x14:formula1>
            <xm:f>'H:\POLITICA CORTOLIMA\RIESGOS OPERAT PROCESOS\[RIESGOS OPERATIVOS PROD MAS LIMPIA.xlsx]PARAMETROS'!#REF!</xm:f>
          </x14:formula1>
          <xm:sqref>K34:K38 G34:G38</xm:sqref>
        </x14:dataValidation>
        <x14:dataValidation type="list" allowBlank="1" showInputMessage="1" showErrorMessage="1">
          <x14:formula1>
            <xm:f>'H:\POLITICA CORTOLIMA\RIESGOS OPERAT PROCESOS\[RIESGOS OPERATIVOS PROD MAS LIMPIA.xlsx]ANEXO 2 Tabla Impacto'!#REF!</xm:f>
          </x14:formula1>
          <xm:sqref>R34:R38 P34:P38</xm:sqref>
        </x14:dataValidation>
        <x14:dataValidation type="list" allowBlank="1" showInputMessage="1" showErrorMessage="1">
          <x14:formula1>
            <xm:f>'H:\POLITICA CORTOLIMA\RIESGOS OPERAT PROCESOS\[RIESGOS OPERATIVOS PROD MAS LIMPIA.xlsx]ANEXO 1 Tabla probabilidad'!#REF!</xm:f>
          </x14:formula1>
          <xm:sqref>Q34:Q38</xm:sqref>
        </x14:dataValidation>
        <x14:dataValidation type="list" allowBlank="1" showInputMessage="1" showErrorMessage="1">
          <x14:formula1>
            <xm:f>PARAMETROS!$B$19:$B$20</xm:f>
          </x14:formula1>
          <xm:sqref>AC11:AC209</xm:sqref>
        </x14:dataValidation>
        <x14:dataValidation type="list" allowBlank="1" showInputMessage="1" showErrorMessage="1">
          <x14:formula1>
            <xm:f>'ANEXOTabla Valoración controles'!$D$9:$D$10</xm:f>
          </x14:formula1>
          <xm:sqref>AD11:AD209</xm:sqref>
        </x14:dataValidation>
        <x14:dataValidation type="list" allowBlank="1" showInputMessage="1" showErrorMessage="1">
          <x14:formula1>
            <xm:f>'ANEXOTabla Valoración controles'!$D$11:$D$12</xm:f>
          </x14:formula1>
          <xm:sqref>AE11:AE209</xm:sqref>
        </x14:dataValidation>
        <x14:dataValidation type="list" allowBlank="1" showInputMessage="1" showErrorMessage="1">
          <x14:formula1>
            <xm:f>'ANEXOTabla Valoración controles'!$D$13:$D$14</xm:f>
          </x14:formula1>
          <xm:sqref>AF11:AF209</xm:sqref>
        </x14:dataValidation>
        <x14:dataValidation type="list" allowBlank="1" showInputMessage="1" showErrorMessage="1">
          <x14:formula1>
            <xm:f>'ANEXO 1 Tabla probabilidad'!$A$4:$A$5</xm:f>
          </x14:formula1>
          <xm:sqref>Z11:Z209</xm:sqref>
        </x14:dataValidation>
        <x14:dataValidation type="list" allowBlank="1" showInputMessage="1" showErrorMessage="1">
          <x14:formula1>
            <xm:f>'ANEXO 1 Tabla probabilidad'!$A$4:$A$6</xm:f>
          </x14:formula1>
          <xm:sqref>W11:W209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1"/>
      <c r="B1" s="337" t="s">
        <v>12</v>
      </c>
      <c r="C1" s="337"/>
      <c r="D1" s="337"/>
      <c r="E1" s="1"/>
      <c r="F1" s="1"/>
      <c r="G1" s="1"/>
      <c r="H1" s="1"/>
      <c r="I1" s="1"/>
      <c r="J1" s="1"/>
      <c r="K1" s="1"/>
      <c r="L1" s="1"/>
      <c r="M1" s="1"/>
      <c r="N1" s="1"/>
      <c r="O1" s="1"/>
      <c r="P1" s="1"/>
      <c r="Q1" s="1"/>
      <c r="R1" s="1"/>
      <c r="S1" s="1"/>
      <c r="T1" s="1"/>
      <c r="U1" s="1"/>
      <c r="V1" s="1"/>
      <c r="W1" s="1"/>
      <c r="X1" s="1"/>
      <c r="Y1" s="1"/>
      <c r="Z1" s="1"/>
      <c r="AA1" s="1"/>
      <c r="AB1" s="1"/>
      <c r="AC1" s="1"/>
      <c r="AD1" s="1"/>
      <c r="AE1" s="1"/>
    </row>
    <row r="2" spans="1:37"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7" ht="25.5" x14ac:dyDescent="0.25">
      <c r="A3" s="1"/>
      <c r="B3" s="2"/>
      <c r="C3" s="3" t="s">
        <v>13</v>
      </c>
      <c r="D3" s="3" t="s">
        <v>14</v>
      </c>
      <c r="E3" s="1"/>
      <c r="F3" s="1"/>
      <c r="G3" s="1"/>
      <c r="H3" s="1"/>
      <c r="I3" s="1"/>
      <c r="J3" s="1"/>
      <c r="K3" s="1"/>
      <c r="L3" s="1"/>
      <c r="M3" s="1"/>
      <c r="N3" s="1"/>
      <c r="O3" s="1"/>
      <c r="P3" s="1"/>
      <c r="Q3" s="1"/>
      <c r="R3" s="1"/>
      <c r="S3" s="1"/>
      <c r="T3" s="1"/>
      <c r="U3" s="1"/>
      <c r="V3" s="1"/>
      <c r="W3" s="1"/>
      <c r="X3" s="1"/>
      <c r="Y3" s="1"/>
      <c r="Z3" s="1"/>
      <c r="AA3" s="1"/>
      <c r="AB3" s="1"/>
      <c r="AC3" s="1"/>
      <c r="AD3" s="1"/>
      <c r="AE3" s="1"/>
    </row>
    <row r="4" spans="1:37" ht="51" x14ac:dyDescent="0.25">
      <c r="A4" s="1">
        <v>1</v>
      </c>
      <c r="B4" s="4" t="s">
        <v>15</v>
      </c>
      <c r="C4" s="5" t="s">
        <v>16</v>
      </c>
      <c r="D4" s="6">
        <v>0.2</v>
      </c>
      <c r="E4" s="1"/>
      <c r="F4" s="1"/>
      <c r="G4" s="1"/>
      <c r="H4" s="1"/>
      <c r="I4" s="1"/>
      <c r="J4" s="1"/>
      <c r="K4" s="1"/>
      <c r="L4" s="1"/>
      <c r="M4" s="1"/>
      <c r="N4" s="1"/>
      <c r="O4" s="1"/>
      <c r="P4" s="1"/>
      <c r="Q4" s="1"/>
      <c r="R4" s="1"/>
      <c r="S4" s="1"/>
      <c r="T4" s="1"/>
      <c r="U4" s="1"/>
      <c r="V4" s="1"/>
      <c r="W4" s="1"/>
      <c r="X4" s="1"/>
      <c r="Y4" s="1"/>
      <c r="Z4" s="1"/>
      <c r="AA4" s="1"/>
      <c r="AB4" s="1"/>
      <c r="AC4" s="1"/>
      <c r="AD4" s="1"/>
      <c r="AE4" s="1"/>
    </row>
    <row r="5" spans="1:37" ht="51" x14ac:dyDescent="0.25">
      <c r="A5" s="1">
        <v>2</v>
      </c>
      <c r="B5" s="7" t="s">
        <v>17</v>
      </c>
      <c r="C5" s="8" t="s">
        <v>18</v>
      </c>
      <c r="D5" s="9">
        <v>0.4</v>
      </c>
      <c r="E5" s="1"/>
      <c r="F5" s="1"/>
      <c r="G5" s="1"/>
      <c r="H5" s="1"/>
      <c r="I5" s="1"/>
      <c r="J5" s="1"/>
      <c r="K5" s="1"/>
      <c r="L5" s="1"/>
      <c r="M5" s="1"/>
      <c r="N5" s="1"/>
      <c r="O5" s="1"/>
      <c r="P5" s="1"/>
      <c r="Q5" s="1"/>
      <c r="R5" s="1"/>
      <c r="S5" s="1"/>
      <c r="T5" s="1"/>
      <c r="U5" s="1"/>
      <c r="V5" s="1"/>
      <c r="W5" s="1"/>
      <c r="X5" s="1"/>
      <c r="Y5" s="1"/>
      <c r="Z5" s="1"/>
      <c r="AA5" s="1"/>
      <c r="AB5" s="1"/>
      <c r="AC5" s="1"/>
      <c r="AD5" s="1"/>
      <c r="AE5" s="1"/>
    </row>
    <row r="6" spans="1:37" ht="51" x14ac:dyDescent="0.25">
      <c r="A6" s="1">
        <v>3</v>
      </c>
      <c r="B6" s="10" t="s">
        <v>19</v>
      </c>
      <c r="C6" s="8" t="s">
        <v>20</v>
      </c>
      <c r="D6" s="9">
        <v>0.6</v>
      </c>
      <c r="E6" s="1"/>
      <c r="F6" s="1"/>
      <c r="G6" s="1"/>
      <c r="H6" s="1"/>
      <c r="I6" s="1"/>
      <c r="J6" s="1"/>
      <c r="K6" s="1"/>
      <c r="L6" s="1"/>
      <c r="M6" s="1"/>
      <c r="N6" s="1"/>
      <c r="O6" s="1"/>
      <c r="P6" s="1"/>
      <c r="Q6" s="1"/>
      <c r="R6" s="1"/>
      <c r="S6" s="1"/>
      <c r="T6" s="1"/>
      <c r="U6" s="1"/>
      <c r="V6" s="1"/>
      <c r="W6" s="1"/>
      <c r="X6" s="1"/>
      <c r="Y6" s="1"/>
      <c r="Z6" s="1"/>
      <c r="AA6" s="1"/>
      <c r="AB6" s="1"/>
      <c r="AC6" s="1"/>
      <c r="AD6" s="1"/>
      <c r="AE6" s="1"/>
    </row>
    <row r="7" spans="1:37" ht="76.5" x14ac:dyDescent="0.25">
      <c r="A7" s="1">
        <v>4</v>
      </c>
      <c r="B7" s="11" t="s">
        <v>21</v>
      </c>
      <c r="C7" s="8" t="s">
        <v>22</v>
      </c>
      <c r="D7" s="9">
        <v>0.8</v>
      </c>
      <c r="E7" s="1"/>
      <c r="F7" s="1"/>
      <c r="G7" s="1"/>
      <c r="H7" s="1"/>
      <c r="I7" s="1"/>
      <c r="J7" s="1"/>
      <c r="K7" s="1"/>
      <c r="L7" s="1"/>
      <c r="M7" s="1"/>
      <c r="N7" s="1"/>
      <c r="O7" s="1"/>
      <c r="P7" s="1"/>
      <c r="Q7" s="1"/>
      <c r="R7" s="1"/>
      <c r="S7" s="1"/>
      <c r="T7" s="1"/>
      <c r="U7" s="1"/>
      <c r="V7" s="1"/>
      <c r="W7" s="1"/>
      <c r="X7" s="1"/>
      <c r="Y7" s="1"/>
      <c r="Z7" s="1"/>
      <c r="AA7" s="1"/>
      <c r="AB7" s="1"/>
      <c r="AC7" s="1"/>
      <c r="AD7" s="1"/>
      <c r="AE7" s="1"/>
    </row>
    <row r="8" spans="1:37" ht="51" x14ac:dyDescent="0.25">
      <c r="A8" s="1">
        <v>5</v>
      </c>
      <c r="B8" s="12" t="s">
        <v>23</v>
      </c>
      <c r="C8" s="8" t="s">
        <v>24</v>
      </c>
      <c r="D8" s="9">
        <v>1</v>
      </c>
      <c r="E8" s="1"/>
      <c r="F8" s="1"/>
      <c r="G8" s="1"/>
      <c r="H8" s="1"/>
      <c r="I8" s="1"/>
      <c r="J8" s="1"/>
      <c r="K8" s="1"/>
      <c r="L8" s="1"/>
      <c r="M8" s="1"/>
      <c r="N8" s="1"/>
      <c r="O8" s="1"/>
      <c r="P8" s="1"/>
      <c r="Q8" s="1"/>
      <c r="R8" s="1"/>
      <c r="S8" s="1"/>
      <c r="T8" s="1"/>
      <c r="U8" s="1"/>
      <c r="V8" s="1"/>
      <c r="W8" s="1"/>
      <c r="X8" s="1"/>
      <c r="Y8" s="1"/>
      <c r="Z8" s="1"/>
      <c r="AA8" s="1"/>
      <c r="AB8" s="1"/>
      <c r="AC8" s="1"/>
      <c r="AD8" s="1"/>
      <c r="AE8" s="1"/>
    </row>
    <row r="9" spans="1:37" x14ac:dyDescent="0.25">
      <c r="A9" s="1"/>
      <c r="B9" s="13"/>
      <c r="C9" s="13"/>
      <c r="D9" s="1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6.5" x14ac:dyDescent="0.25">
      <c r="A10" s="1"/>
      <c r="B10" s="14"/>
      <c r="C10" s="13"/>
      <c r="D10" s="13"/>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x14ac:dyDescent="0.25">
      <c r="A11" s="1"/>
      <c r="B11" s="13"/>
      <c r="C11" s="13"/>
      <c r="D11" s="13"/>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5">
      <c r="A12" s="1"/>
      <c r="B12" s="13"/>
      <c r="C12" s="13"/>
      <c r="D12" s="13"/>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x14ac:dyDescent="0.25">
      <c r="A13" s="1"/>
      <c r="B13" s="13"/>
      <c r="C13" s="13"/>
      <c r="D13" s="13"/>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x14ac:dyDescent="0.25">
      <c r="A14" s="1"/>
      <c r="B14" s="13"/>
      <c r="C14" s="13"/>
      <c r="D14" s="13"/>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x14ac:dyDescent="0.25">
      <c r="A15" s="1"/>
      <c r="B15" s="13"/>
      <c r="C15" s="13"/>
      <c r="D15" s="13"/>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x14ac:dyDescent="0.25">
      <c r="A16" s="1"/>
      <c r="B16" s="13"/>
      <c r="C16" s="13"/>
      <c r="D16" s="1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x14ac:dyDescent="0.25">
      <c r="A17" s="1"/>
      <c r="B17" s="13"/>
      <c r="C17" s="13"/>
      <c r="D17" s="1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x14ac:dyDescent="0.25">
      <c r="A18" s="1"/>
      <c r="B18" s="13"/>
      <c r="C18" s="13"/>
      <c r="D18" s="13"/>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1" x14ac:dyDescent="0.25">
      <c r="A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25">
      <c r="A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25">
      <c r="A35" s="1"/>
    </row>
    <row r="36" spans="1:31" x14ac:dyDescent="0.25">
      <c r="A36" s="1"/>
    </row>
    <row r="37" spans="1:31" x14ac:dyDescent="0.25">
      <c r="A37" s="1"/>
    </row>
    <row r="38" spans="1:31" x14ac:dyDescent="0.25">
      <c r="A38" s="1"/>
    </row>
    <row r="39" spans="1:31" x14ac:dyDescent="0.25">
      <c r="A39" s="1"/>
    </row>
    <row r="40" spans="1:31" x14ac:dyDescent="0.25">
      <c r="A40" s="1"/>
    </row>
    <row r="41" spans="1:31" x14ac:dyDescent="0.25">
      <c r="A41" s="1"/>
    </row>
    <row r="42" spans="1:31" x14ac:dyDescent="0.25">
      <c r="A42" s="1"/>
    </row>
    <row r="43" spans="1:31" x14ac:dyDescent="0.25">
      <c r="A43" s="1"/>
    </row>
    <row r="44" spans="1:31" x14ac:dyDescent="0.25">
      <c r="A44" s="1"/>
    </row>
    <row r="45" spans="1:31" x14ac:dyDescent="0.25">
      <c r="A45" s="1"/>
    </row>
    <row r="46" spans="1:31" x14ac:dyDescent="0.25">
      <c r="A46" s="1"/>
    </row>
    <row r="47" spans="1:31" x14ac:dyDescent="0.25">
      <c r="A47" s="1"/>
    </row>
    <row r="48" spans="1:3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sheetData>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tint="-0.249977111117893"/>
  </sheetPr>
  <dimension ref="A1:U223"/>
  <sheetViews>
    <sheetView zoomScale="60" zoomScaleNormal="60" workbookViewId="0">
      <selection activeCell="D9" sqref="D9"/>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1"/>
      <c r="B1" s="338" t="s">
        <v>28</v>
      </c>
      <c r="C1" s="338"/>
      <c r="D1" s="338"/>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ht="30" x14ac:dyDescent="0.25">
      <c r="A3" s="1"/>
      <c r="B3" s="15"/>
      <c r="C3" s="16" t="s">
        <v>29</v>
      </c>
      <c r="D3" s="16" t="s">
        <v>30</v>
      </c>
      <c r="E3" s="1"/>
      <c r="F3" s="1"/>
      <c r="G3" s="1"/>
      <c r="H3" s="1"/>
      <c r="I3" s="1"/>
      <c r="J3" s="1"/>
      <c r="K3" s="1"/>
      <c r="L3" s="1"/>
      <c r="M3" s="1"/>
      <c r="N3" s="1"/>
      <c r="O3" s="1"/>
      <c r="P3" s="1"/>
      <c r="Q3" s="1"/>
      <c r="R3" s="1"/>
      <c r="S3" s="1"/>
      <c r="T3" s="1"/>
      <c r="U3" s="1"/>
    </row>
    <row r="4" spans="1:21" ht="33.75" x14ac:dyDescent="0.25">
      <c r="A4" s="17" t="s">
        <v>31</v>
      </c>
      <c r="B4" s="18" t="s">
        <v>32</v>
      </c>
      <c r="C4" s="19" t="s">
        <v>233</v>
      </c>
      <c r="D4" s="20" t="s">
        <v>237</v>
      </c>
      <c r="E4" s="18" t="s">
        <v>32</v>
      </c>
      <c r="F4" s="1"/>
      <c r="G4" s="1"/>
      <c r="H4" s="1"/>
      <c r="I4" s="1"/>
      <c r="J4" s="1"/>
      <c r="K4" s="1"/>
      <c r="L4" s="1"/>
      <c r="M4" s="1"/>
      <c r="N4" s="1"/>
      <c r="O4" s="1"/>
      <c r="P4" s="1"/>
      <c r="Q4" s="1"/>
      <c r="R4" s="1"/>
      <c r="S4" s="1"/>
      <c r="T4" s="1"/>
      <c r="U4" s="1"/>
    </row>
    <row r="5" spans="1:21" ht="101.25" x14ac:dyDescent="0.25">
      <c r="A5" s="17" t="s">
        <v>35</v>
      </c>
      <c r="B5" s="21" t="s">
        <v>36</v>
      </c>
      <c r="C5" s="22" t="s">
        <v>234</v>
      </c>
      <c r="D5" s="23" t="s">
        <v>238</v>
      </c>
      <c r="E5" s="21" t="s">
        <v>36</v>
      </c>
      <c r="F5" s="1"/>
      <c r="G5" s="1"/>
      <c r="H5" s="1"/>
      <c r="I5" s="1"/>
      <c r="J5" s="1"/>
      <c r="K5" s="1"/>
      <c r="L5" s="1"/>
      <c r="M5" s="1"/>
      <c r="N5" s="1"/>
      <c r="O5" s="1"/>
      <c r="P5" s="1"/>
      <c r="Q5" s="1"/>
      <c r="R5" s="1"/>
      <c r="S5" s="1"/>
      <c r="T5" s="1"/>
      <c r="U5" s="1"/>
    </row>
    <row r="6" spans="1:21" ht="67.5" x14ac:dyDescent="0.25">
      <c r="A6" s="17" t="s">
        <v>39</v>
      </c>
      <c r="B6" s="24" t="s">
        <v>40</v>
      </c>
      <c r="C6" s="22" t="s">
        <v>235</v>
      </c>
      <c r="D6" s="23" t="s">
        <v>239</v>
      </c>
      <c r="E6" s="24" t="s">
        <v>40</v>
      </c>
      <c r="F6" s="1"/>
      <c r="G6" s="1"/>
      <c r="H6" s="1"/>
      <c r="I6" s="1"/>
      <c r="J6" s="1"/>
      <c r="K6" s="1"/>
      <c r="L6" s="1"/>
      <c r="M6" s="1"/>
      <c r="N6" s="1"/>
      <c r="O6" s="1"/>
      <c r="P6" s="1"/>
      <c r="Q6" s="1"/>
      <c r="R6" s="1"/>
      <c r="S6" s="1"/>
      <c r="T6" s="1"/>
      <c r="U6" s="1"/>
    </row>
    <row r="7" spans="1:21" ht="101.25" x14ac:dyDescent="0.25">
      <c r="A7" s="17" t="s">
        <v>43</v>
      </c>
      <c r="B7" s="25" t="s">
        <v>44</v>
      </c>
      <c r="C7" s="22" t="s">
        <v>232</v>
      </c>
      <c r="D7" s="23" t="s">
        <v>240</v>
      </c>
      <c r="E7" s="25" t="s">
        <v>44</v>
      </c>
      <c r="F7" s="1"/>
      <c r="G7" s="1"/>
      <c r="H7" s="1"/>
      <c r="I7" s="1"/>
      <c r="J7" s="1"/>
      <c r="K7" s="1"/>
      <c r="L7" s="1"/>
      <c r="M7" s="1"/>
      <c r="N7" s="1"/>
      <c r="O7" s="1"/>
      <c r="P7" s="1"/>
      <c r="Q7" s="1"/>
      <c r="R7" s="1"/>
      <c r="S7" s="1"/>
      <c r="T7" s="1"/>
      <c r="U7" s="1"/>
    </row>
    <row r="8" spans="1:21" ht="67.5" x14ac:dyDescent="0.25">
      <c r="A8" s="17" t="s">
        <v>47</v>
      </c>
      <c r="B8" s="26" t="s">
        <v>48</v>
      </c>
      <c r="C8" s="22" t="s">
        <v>236</v>
      </c>
      <c r="D8" s="23" t="s">
        <v>241</v>
      </c>
      <c r="E8" s="26" t="s">
        <v>48</v>
      </c>
      <c r="F8" s="1"/>
      <c r="G8" s="1"/>
      <c r="H8" s="1"/>
      <c r="I8" s="1"/>
      <c r="J8" s="1"/>
      <c r="K8" s="1"/>
      <c r="L8" s="1"/>
      <c r="M8" s="1"/>
      <c r="N8" s="1"/>
      <c r="O8" s="1"/>
      <c r="P8" s="1"/>
      <c r="Q8" s="1"/>
      <c r="R8" s="1"/>
      <c r="S8" s="1"/>
      <c r="T8" s="1"/>
      <c r="U8" s="1"/>
    </row>
    <row r="9" spans="1:21" ht="26.25" x14ac:dyDescent="0.4">
      <c r="A9" s="17"/>
      <c r="B9" s="17"/>
      <c r="C9" s="27"/>
      <c r="D9" s="74" t="s">
        <v>203</v>
      </c>
      <c r="E9" s="73">
        <v>101014000000</v>
      </c>
      <c r="F9" s="1"/>
      <c r="G9" s="1"/>
      <c r="H9" s="1"/>
      <c r="I9" s="1"/>
      <c r="J9" s="1"/>
      <c r="K9" s="1"/>
      <c r="L9" s="1"/>
      <c r="M9" s="1"/>
      <c r="N9" s="1"/>
      <c r="O9" s="1"/>
      <c r="P9" s="1"/>
      <c r="Q9" s="1"/>
      <c r="R9" s="1"/>
      <c r="S9" s="1"/>
      <c r="T9" s="1"/>
      <c r="U9" s="1"/>
    </row>
    <row r="10" spans="1:21" ht="26.25" x14ac:dyDescent="0.4">
      <c r="A10" s="17"/>
      <c r="B10" s="28"/>
      <c r="C10" s="28"/>
      <c r="D10" s="76" t="s">
        <v>204</v>
      </c>
      <c r="E10" s="75">
        <f>+E9/908526</f>
        <v>111184.49004211217</v>
      </c>
      <c r="F10" s="1"/>
      <c r="G10" s="1"/>
      <c r="H10" s="1"/>
      <c r="I10" s="1"/>
      <c r="J10" s="1"/>
      <c r="K10" s="1"/>
      <c r="L10" s="1"/>
      <c r="M10" s="1"/>
      <c r="N10" s="1"/>
      <c r="O10" s="1"/>
      <c r="P10" s="1"/>
      <c r="Q10" s="1"/>
      <c r="R10" s="1"/>
      <c r="S10" s="1"/>
      <c r="T10" s="1"/>
      <c r="U10" s="1"/>
    </row>
    <row r="11" spans="1:21" x14ac:dyDescent="0.25">
      <c r="A11" s="17"/>
      <c r="B11" s="17" t="s">
        <v>51</v>
      </c>
      <c r="C11" s="17" t="s">
        <v>203</v>
      </c>
      <c r="D11" s="17" t="s">
        <v>52</v>
      </c>
      <c r="E11" s="1"/>
      <c r="F11" s="1"/>
      <c r="G11" s="1"/>
      <c r="H11" s="1"/>
      <c r="I11" s="1"/>
      <c r="J11" s="1"/>
      <c r="K11" s="1"/>
      <c r="L11" s="1"/>
      <c r="M11" s="1"/>
      <c r="N11" s="1"/>
      <c r="O11" s="1"/>
      <c r="P11" s="1"/>
      <c r="Q11" s="1"/>
      <c r="R11" s="1"/>
      <c r="S11" s="1"/>
      <c r="T11" s="1"/>
      <c r="U11" s="1"/>
    </row>
    <row r="12" spans="1:21" x14ac:dyDescent="0.25">
      <c r="A12" s="17"/>
      <c r="B12" s="17" t="s">
        <v>53</v>
      </c>
      <c r="C12" s="17" t="s">
        <v>54</v>
      </c>
      <c r="D12" s="17" t="s">
        <v>55</v>
      </c>
      <c r="E12" s="1"/>
      <c r="F12" s="1"/>
      <c r="G12" s="1"/>
      <c r="H12" s="1"/>
      <c r="I12" s="1"/>
      <c r="J12" s="1"/>
      <c r="K12" s="1"/>
      <c r="L12" s="1"/>
      <c r="M12" s="1"/>
      <c r="N12" s="1"/>
      <c r="O12" s="1"/>
      <c r="P12" s="1"/>
      <c r="Q12" s="1"/>
      <c r="R12" s="1"/>
      <c r="S12" s="1"/>
      <c r="T12" s="1"/>
      <c r="U12" s="1"/>
    </row>
    <row r="13" spans="1:21" x14ac:dyDescent="0.25">
      <c r="A13" s="17"/>
      <c r="B13" s="17"/>
      <c r="C13" s="17" t="s">
        <v>56</v>
      </c>
      <c r="D13" s="17" t="s">
        <v>57</v>
      </c>
      <c r="E13" s="1"/>
      <c r="F13" s="1"/>
      <c r="G13" s="1"/>
      <c r="H13" s="1"/>
      <c r="I13" s="1"/>
      <c r="J13" s="1"/>
      <c r="K13" s="1"/>
      <c r="L13" s="1"/>
      <c r="M13" s="1"/>
      <c r="N13" s="1"/>
      <c r="O13" s="1"/>
      <c r="P13" s="1"/>
      <c r="Q13" s="1"/>
      <c r="R13" s="1"/>
      <c r="S13" s="1"/>
      <c r="T13" s="1"/>
      <c r="U13" s="1"/>
    </row>
    <row r="14" spans="1:21" x14ac:dyDescent="0.25">
      <c r="A14" s="17"/>
      <c r="B14" s="17"/>
      <c r="C14" s="17" t="s">
        <v>58</v>
      </c>
      <c r="D14" s="17" t="s">
        <v>59</v>
      </c>
      <c r="E14" s="1"/>
      <c r="F14" s="1"/>
      <c r="G14" s="1"/>
      <c r="H14" s="1"/>
      <c r="I14" s="1"/>
      <c r="J14" s="1"/>
      <c r="K14" s="1"/>
      <c r="L14" s="1"/>
      <c r="M14" s="1"/>
      <c r="N14" s="1"/>
      <c r="O14" s="1"/>
      <c r="P14" s="1"/>
      <c r="Q14" s="1"/>
      <c r="R14" s="1"/>
      <c r="S14" s="1"/>
      <c r="T14" s="1"/>
      <c r="U14" s="1"/>
    </row>
    <row r="15" spans="1:21" x14ac:dyDescent="0.25">
      <c r="A15" s="17"/>
      <c r="B15" s="17"/>
      <c r="C15" s="17" t="s">
        <v>60</v>
      </c>
      <c r="D15" s="17" t="s">
        <v>61</v>
      </c>
      <c r="E15" s="1"/>
      <c r="F15" s="1"/>
      <c r="G15" s="1"/>
      <c r="H15" s="1"/>
      <c r="I15" s="1"/>
      <c r="J15" s="1"/>
      <c r="K15" s="1"/>
      <c r="L15" s="1"/>
      <c r="M15" s="1"/>
      <c r="N15" s="1"/>
      <c r="O15" s="1"/>
      <c r="P15" s="1"/>
      <c r="Q15" s="1"/>
      <c r="R15" s="1"/>
      <c r="S15" s="1"/>
      <c r="T15" s="1"/>
      <c r="U15" s="1"/>
    </row>
    <row r="16" spans="1:21" x14ac:dyDescent="0.25">
      <c r="A16" s="17"/>
      <c r="B16" s="17"/>
      <c r="C16" s="17"/>
      <c r="D16" s="17"/>
      <c r="E16" s="1"/>
      <c r="F16" s="1"/>
      <c r="G16" s="1"/>
      <c r="H16" s="1"/>
      <c r="I16" s="1"/>
      <c r="J16" s="1"/>
      <c r="K16" s="1"/>
      <c r="L16" s="1"/>
      <c r="M16" s="1"/>
      <c r="N16" s="1"/>
      <c r="O16" s="1"/>
    </row>
    <row r="17" spans="1:15" x14ac:dyDescent="0.25">
      <c r="A17" s="17"/>
      <c r="B17" s="17"/>
      <c r="C17" s="17"/>
      <c r="D17" s="17"/>
      <c r="E17" s="1"/>
      <c r="F17" s="1"/>
      <c r="G17" s="1"/>
      <c r="H17" s="1"/>
      <c r="I17" s="1"/>
      <c r="J17" s="1"/>
      <c r="K17" s="1"/>
      <c r="L17" s="1"/>
      <c r="M17" s="1"/>
      <c r="N17" s="1"/>
      <c r="O17" s="1"/>
    </row>
    <row r="18" spans="1:15" x14ac:dyDescent="0.25">
      <c r="A18" s="17"/>
      <c r="B18" s="13"/>
      <c r="C18" s="13"/>
      <c r="D18" s="13"/>
      <c r="E18" s="1"/>
      <c r="F18" s="1"/>
      <c r="G18" s="1"/>
      <c r="H18" s="1"/>
      <c r="I18" s="1"/>
      <c r="J18" s="1"/>
      <c r="K18" s="1"/>
      <c r="L18" s="1"/>
      <c r="M18" s="1"/>
      <c r="N18" s="1"/>
      <c r="O18" s="1"/>
    </row>
    <row r="19" spans="1:15" x14ac:dyDescent="0.25">
      <c r="A19" s="17"/>
      <c r="B19" s="13"/>
      <c r="C19" s="13"/>
      <c r="D19" s="13"/>
      <c r="E19" s="1"/>
      <c r="F19" s="1"/>
      <c r="G19" s="1"/>
      <c r="H19" s="1"/>
      <c r="I19" s="1"/>
      <c r="J19" s="1"/>
      <c r="K19" s="1"/>
      <c r="L19" s="1"/>
      <c r="M19" s="1"/>
      <c r="N19" s="1"/>
      <c r="O19" s="1"/>
    </row>
    <row r="20" spans="1:15" x14ac:dyDescent="0.25">
      <c r="A20" s="17"/>
      <c r="B20" s="13"/>
      <c r="C20" s="13"/>
      <c r="D20" s="13"/>
      <c r="E20" s="1"/>
      <c r="F20" s="1"/>
      <c r="G20" s="1"/>
      <c r="H20" s="1"/>
      <c r="I20" s="1"/>
      <c r="J20" s="1"/>
      <c r="K20" s="1"/>
      <c r="L20" s="1"/>
      <c r="M20" s="1"/>
      <c r="N20" s="1"/>
      <c r="O20" s="1"/>
    </row>
    <row r="21" spans="1:15" x14ac:dyDescent="0.25">
      <c r="A21" s="17"/>
      <c r="B21" s="13"/>
      <c r="C21" s="13"/>
      <c r="D21" s="13"/>
      <c r="E21" s="1"/>
      <c r="F21" s="1"/>
      <c r="G21" s="1"/>
      <c r="H21" s="1"/>
      <c r="I21" s="1"/>
      <c r="J21" s="1"/>
      <c r="K21" s="1"/>
      <c r="L21" s="1"/>
      <c r="M21" s="1"/>
      <c r="N21" s="1"/>
      <c r="O21" s="1"/>
    </row>
    <row r="22" spans="1:15" ht="20.25" x14ac:dyDescent="0.25">
      <c r="A22" s="17"/>
      <c r="B22" s="17"/>
      <c r="C22" s="27"/>
      <c r="D22" s="27"/>
      <c r="E22" s="1"/>
      <c r="F22" s="1"/>
      <c r="G22" s="1"/>
      <c r="H22" s="1"/>
      <c r="I22" s="1"/>
      <c r="J22" s="1"/>
      <c r="K22" s="1"/>
      <c r="L22" s="1"/>
      <c r="M22" s="1"/>
      <c r="N22" s="1"/>
      <c r="O22" s="1"/>
    </row>
    <row r="23" spans="1:15" ht="20.25" x14ac:dyDescent="0.25">
      <c r="A23" s="17"/>
      <c r="B23" s="17"/>
      <c r="C23" s="27"/>
      <c r="D23" s="27"/>
      <c r="E23" s="1"/>
      <c r="F23" s="1"/>
      <c r="G23" s="1"/>
      <c r="H23" s="1"/>
      <c r="I23" s="1"/>
      <c r="J23" s="1"/>
      <c r="K23" s="1"/>
      <c r="L23" s="1"/>
      <c r="M23" s="1"/>
      <c r="N23" s="1"/>
      <c r="O23" s="1"/>
    </row>
    <row r="24" spans="1:15" ht="20.25" x14ac:dyDescent="0.25">
      <c r="A24" s="17"/>
      <c r="B24" s="17"/>
      <c r="C24" s="27"/>
      <c r="D24" s="27"/>
      <c r="E24" s="1"/>
      <c r="F24" s="1"/>
      <c r="G24" s="1"/>
      <c r="H24" s="1"/>
      <c r="I24" s="1"/>
      <c r="J24" s="1"/>
      <c r="K24" s="1"/>
      <c r="L24" s="1"/>
      <c r="M24" s="1"/>
      <c r="N24" s="1"/>
      <c r="O24" s="1"/>
    </row>
    <row r="25" spans="1:15" ht="20.25" x14ac:dyDescent="0.25">
      <c r="A25" s="17"/>
      <c r="B25" s="17"/>
      <c r="C25" s="27"/>
      <c r="D25" s="27"/>
      <c r="E25" s="1"/>
      <c r="F25" s="1"/>
      <c r="G25" s="1"/>
      <c r="H25" s="1"/>
      <c r="I25" s="1"/>
      <c r="J25" s="1"/>
      <c r="K25" s="1"/>
      <c r="L25" s="1"/>
      <c r="M25" s="1"/>
      <c r="N25" s="1"/>
      <c r="O25" s="1"/>
    </row>
    <row r="26" spans="1:15" ht="20.25" x14ac:dyDescent="0.25">
      <c r="A26" s="17"/>
      <c r="B26" s="17"/>
      <c r="C26" s="27"/>
      <c r="D26" s="27"/>
      <c r="E26" s="1"/>
      <c r="F26" s="1"/>
      <c r="G26" s="1"/>
      <c r="H26" s="1"/>
      <c r="I26" s="1"/>
      <c r="J26" s="1"/>
      <c r="K26" s="1"/>
      <c r="L26" s="1"/>
      <c r="M26" s="1"/>
      <c r="N26" s="1"/>
      <c r="O26" s="1"/>
    </row>
    <row r="27" spans="1:15" ht="20.25" x14ac:dyDescent="0.25">
      <c r="A27" s="17"/>
      <c r="B27" s="17"/>
      <c r="C27" s="27"/>
      <c r="D27" s="27"/>
      <c r="E27" s="1"/>
      <c r="F27" s="1"/>
      <c r="G27" s="1"/>
      <c r="H27" s="1"/>
      <c r="I27" s="1"/>
      <c r="J27" s="1"/>
      <c r="K27" s="1"/>
      <c r="L27" s="1"/>
      <c r="M27" s="1"/>
      <c r="N27" s="1"/>
      <c r="O27" s="1"/>
    </row>
    <row r="28" spans="1:15" ht="20.25" x14ac:dyDescent="0.25">
      <c r="A28" s="17"/>
      <c r="B28" s="17"/>
      <c r="C28" s="27"/>
      <c r="D28" s="27"/>
      <c r="E28" s="1"/>
      <c r="F28" s="1"/>
      <c r="G28" s="1"/>
      <c r="H28" s="1"/>
      <c r="I28" s="1"/>
      <c r="J28" s="1"/>
      <c r="K28" s="1"/>
      <c r="L28" s="1"/>
      <c r="M28" s="1"/>
      <c r="N28" s="1"/>
      <c r="O28" s="1"/>
    </row>
    <row r="29" spans="1:15" ht="20.25" x14ac:dyDescent="0.25">
      <c r="A29" s="17"/>
      <c r="B29" s="17"/>
      <c r="C29" s="27"/>
      <c r="D29" s="27"/>
      <c r="E29" s="1"/>
      <c r="F29" s="1"/>
      <c r="G29" s="1"/>
      <c r="H29" s="1"/>
      <c r="I29" s="1"/>
      <c r="J29" s="1"/>
      <c r="K29" s="1"/>
      <c r="L29" s="1"/>
      <c r="M29" s="1"/>
      <c r="N29" s="1"/>
      <c r="O29" s="1"/>
    </row>
    <row r="30" spans="1:15" ht="20.25" x14ac:dyDescent="0.25">
      <c r="A30" s="17"/>
      <c r="B30" s="17"/>
      <c r="C30" s="27"/>
      <c r="D30" s="27"/>
      <c r="E30" s="1"/>
      <c r="F30" s="1"/>
      <c r="G30" s="1"/>
      <c r="H30" s="1"/>
      <c r="I30" s="1"/>
      <c r="J30" s="1"/>
      <c r="K30" s="1"/>
      <c r="L30" s="1"/>
      <c r="M30" s="1"/>
      <c r="N30" s="1"/>
      <c r="O30" s="1"/>
    </row>
    <row r="31" spans="1:15" ht="20.25" x14ac:dyDescent="0.25">
      <c r="A31" s="17"/>
      <c r="B31" s="17"/>
      <c r="C31" s="27"/>
      <c r="D31" s="27"/>
      <c r="E31" s="1"/>
      <c r="F31" s="1"/>
      <c r="G31" s="1"/>
      <c r="H31" s="1"/>
      <c r="I31" s="1"/>
      <c r="J31" s="1"/>
      <c r="K31" s="1"/>
      <c r="L31" s="1"/>
      <c r="M31" s="1"/>
      <c r="N31" s="1"/>
      <c r="O31" s="1"/>
    </row>
    <row r="32" spans="1:15" ht="20.25" x14ac:dyDescent="0.25">
      <c r="A32" s="17"/>
      <c r="B32" s="17"/>
      <c r="C32" s="27"/>
      <c r="D32" s="27"/>
      <c r="E32" s="1"/>
      <c r="F32" s="1"/>
      <c r="G32" s="1"/>
      <c r="H32" s="1"/>
      <c r="I32" s="1"/>
      <c r="J32" s="1"/>
      <c r="K32" s="1"/>
      <c r="L32" s="1"/>
      <c r="M32" s="1"/>
      <c r="N32" s="1"/>
      <c r="O32" s="1"/>
    </row>
    <row r="33" spans="1:15" ht="20.25" x14ac:dyDescent="0.25">
      <c r="A33" s="17"/>
      <c r="B33" s="17"/>
      <c r="C33" s="27"/>
      <c r="D33" s="27"/>
      <c r="E33" s="1"/>
      <c r="F33" s="1"/>
      <c r="G33" s="1"/>
      <c r="H33" s="1"/>
      <c r="I33" s="1"/>
      <c r="J33" s="1"/>
      <c r="K33" s="1"/>
      <c r="L33" s="1"/>
      <c r="M33" s="1"/>
      <c r="N33" s="1"/>
      <c r="O33" s="1"/>
    </row>
    <row r="34" spans="1:15" ht="20.25" x14ac:dyDescent="0.25">
      <c r="A34" s="17"/>
      <c r="B34" s="17"/>
      <c r="C34" s="27"/>
      <c r="D34" s="27"/>
      <c r="E34" s="1"/>
      <c r="F34" s="1"/>
      <c r="G34" s="1"/>
      <c r="H34" s="1"/>
      <c r="I34" s="1"/>
      <c r="J34" s="1"/>
      <c r="K34" s="1"/>
      <c r="L34" s="1"/>
      <c r="M34" s="1"/>
      <c r="N34" s="1"/>
      <c r="O34" s="1"/>
    </row>
    <row r="35" spans="1:15" ht="20.25" x14ac:dyDescent="0.25">
      <c r="A35" s="17"/>
      <c r="B35" s="17"/>
      <c r="C35" s="27"/>
      <c r="D35" s="27"/>
      <c r="E35" s="1"/>
      <c r="F35" s="1"/>
      <c r="G35" s="1"/>
      <c r="H35" s="1"/>
      <c r="I35" s="1"/>
      <c r="J35" s="1"/>
      <c r="K35" s="1"/>
      <c r="L35" s="1"/>
      <c r="M35" s="1"/>
      <c r="N35" s="1"/>
      <c r="O35" s="1"/>
    </row>
    <row r="36" spans="1:15" ht="20.25" x14ac:dyDescent="0.25">
      <c r="A36" s="17"/>
      <c r="B36" s="17"/>
      <c r="C36" s="27"/>
      <c r="D36" s="27"/>
      <c r="E36" s="1"/>
      <c r="F36" s="1"/>
      <c r="G36" s="1"/>
      <c r="H36" s="1"/>
      <c r="I36" s="1"/>
      <c r="J36" s="1"/>
      <c r="K36" s="1"/>
      <c r="L36" s="1"/>
      <c r="M36" s="1"/>
      <c r="N36" s="1"/>
      <c r="O36" s="1"/>
    </row>
    <row r="37" spans="1:15" ht="20.25" x14ac:dyDescent="0.25">
      <c r="A37" s="17"/>
      <c r="B37" s="17"/>
      <c r="C37" s="27"/>
      <c r="D37" s="27"/>
      <c r="E37" s="1"/>
      <c r="F37" s="1"/>
      <c r="G37" s="1"/>
      <c r="H37" s="1"/>
      <c r="I37" s="1"/>
      <c r="J37" s="1"/>
      <c r="K37" s="1"/>
      <c r="L37" s="1"/>
      <c r="M37" s="1"/>
      <c r="N37" s="1"/>
      <c r="O37" s="1"/>
    </row>
    <row r="38" spans="1:15" ht="20.25" x14ac:dyDescent="0.25">
      <c r="A38" s="17"/>
      <c r="B38" s="17"/>
      <c r="C38" s="27"/>
      <c r="D38" s="27"/>
      <c r="E38" s="1"/>
      <c r="F38" s="1"/>
      <c r="G38" s="1"/>
      <c r="H38" s="1"/>
      <c r="I38" s="1"/>
      <c r="J38" s="1"/>
      <c r="K38" s="1"/>
      <c r="L38" s="1"/>
      <c r="M38" s="1"/>
      <c r="N38" s="1"/>
      <c r="O38" s="1"/>
    </row>
    <row r="39" spans="1:15" ht="20.25" x14ac:dyDescent="0.25">
      <c r="A39" s="17"/>
      <c r="B39" s="17"/>
      <c r="C39" s="27"/>
      <c r="D39" s="27"/>
      <c r="E39" s="1"/>
      <c r="F39" s="1"/>
      <c r="G39" s="1"/>
      <c r="H39" s="1"/>
      <c r="I39" s="1"/>
      <c r="J39" s="1"/>
      <c r="K39" s="1"/>
      <c r="L39" s="1"/>
      <c r="M39" s="1"/>
      <c r="N39" s="1"/>
      <c r="O39" s="1"/>
    </row>
    <row r="40" spans="1:15" ht="20.25" x14ac:dyDescent="0.25">
      <c r="A40" s="17"/>
      <c r="B40" s="17"/>
      <c r="C40" s="27"/>
      <c r="D40" s="27"/>
      <c r="E40" s="1"/>
      <c r="F40" s="1"/>
      <c r="G40" s="1"/>
      <c r="H40" s="1"/>
      <c r="I40" s="1"/>
      <c r="J40" s="1"/>
      <c r="K40" s="1"/>
      <c r="L40" s="1"/>
      <c r="M40" s="1"/>
      <c r="N40" s="1"/>
      <c r="O40" s="1"/>
    </row>
    <row r="41" spans="1:15" ht="20.25" x14ac:dyDescent="0.25">
      <c r="A41" s="17"/>
      <c r="B41" s="17"/>
      <c r="C41" s="27"/>
      <c r="D41" s="27"/>
      <c r="E41" s="1"/>
      <c r="F41" s="1"/>
      <c r="G41" s="1"/>
      <c r="H41" s="1"/>
      <c r="I41" s="1"/>
      <c r="J41" s="1"/>
      <c r="K41" s="1"/>
      <c r="L41" s="1"/>
      <c r="M41" s="1"/>
      <c r="N41" s="1"/>
      <c r="O41" s="1"/>
    </row>
    <row r="42" spans="1:15" ht="20.25" x14ac:dyDescent="0.25">
      <c r="A42" s="17"/>
      <c r="B42" s="17"/>
      <c r="C42" s="27"/>
      <c r="D42" s="27"/>
      <c r="E42" s="1"/>
      <c r="F42" s="1"/>
      <c r="G42" s="1"/>
      <c r="H42" s="1"/>
      <c r="I42" s="1"/>
      <c r="J42" s="1"/>
      <c r="K42" s="1"/>
      <c r="L42" s="1"/>
      <c r="M42" s="1"/>
      <c r="N42" s="1"/>
      <c r="O42" s="1"/>
    </row>
    <row r="43" spans="1:15" ht="20.25" x14ac:dyDescent="0.25">
      <c r="A43" s="17"/>
      <c r="B43" s="17"/>
      <c r="C43" s="27"/>
      <c r="D43" s="27"/>
      <c r="E43" s="1"/>
      <c r="F43" s="1"/>
      <c r="G43" s="1"/>
      <c r="H43" s="1"/>
      <c r="I43" s="1"/>
      <c r="J43" s="1"/>
      <c r="K43" s="1"/>
      <c r="L43" s="1"/>
      <c r="M43" s="1"/>
      <c r="N43" s="1"/>
      <c r="O43" s="1"/>
    </row>
    <row r="44" spans="1:15" ht="20.25" x14ac:dyDescent="0.25">
      <c r="A44" s="17"/>
      <c r="B44" s="17"/>
      <c r="C44" s="27"/>
      <c r="D44" s="27"/>
      <c r="E44" s="1"/>
      <c r="F44" s="1"/>
      <c r="G44" s="1"/>
      <c r="H44" s="1"/>
      <c r="I44" s="1"/>
      <c r="J44" s="1"/>
      <c r="K44" s="1"/>
      <c r="L44" s="1"/>
      <c r="M44" s="1"/>
      <c r="N44" s="1"/>
      <c r="O44" s="1"/>
    </row>
    <row r="45" spans="1:15" ht="20.25" x14ac:dyDescent="0.25">
      <c r="A45" s="17"/>
      <c r="B45" s="17"/>
      <c r="C45" s="27"/>
      <c r="D45" s="27"/>
      <c r="E45" s="1"/>
      <c r="F45" s="1"/>
      <c r="G45" s="1"/>
      <c r="H45" s="1"/>
      <c r="I45" s="1"/>
      <c r="J45" s="1"/>
      <c r="K45" s="1"/>
      <c r="L45" s="1"/>
      <c r="M45" s="1"/>
      <c r="N45" s="1"/>
      <c r="O45" s="1"/>
    </row>
    <row r="46" spans="1:15" ht="20.25" x14ac:dyDescent="0.25">
      <c r="A46" s="17"/>
      <c r="B46" s="17"/>
      <c r="C46" s="27"/>
      <c r="D46" s="27"/>
      <c r="E46" s="1"/>
      <c r="F46" s="1"/>
      <c r="G46" s="1"/>
      <c r="H46" s="1"/>
      <c r="I46" s="1"/>
      <c r="J46" s="1"/>
      <c r="K46" s="1"/>
      <c r="L46" s="1"/>
      <c r="M46" s="1"/>
      <c r="N46" s="1"/>
      <c r="O46" s="1"/>
    </row>
    <row r="47" spans="1:15" ht="20.25" x14ac:dyDescent="0.25">
      <c r="A47" s="17"/>
      <c r="B47" s="17"/>
      <c r="C47" s="27"/>
      <c r="D47" s="27"/>
      <c r="E47" s="1"/>
      <c r="F47" s="1"/>
      <c r="G47" s="1"/>
      <c r="H47" s="1"/>
      <c r="I47" s="1"/>
      <c r="J47" s="1"/>
      <c r="K47" s="1"/>
      <c r="L47" s="1"/>
      <c r="M47" s="1"/>
      <c r="N47" s="1"/>
      <c r="O47" s="1"/>
    </row>
    <row r="48" spans="1:15" ht="20.25" x14ac:dyDescent="0.25">
      <c r="A48" s="17"/>
      <c r="B48" s="17"/>
      <c r="C48" s="27"/>
      <c r="D48" s="27"/>
      <c r="E48" s="1"/>
      <c r="F48" s="1"/>
      <c r="G48" s="1"/>
      <c r="H48" s="1"/>
      <c r="I48" s="1"/>
      <c r="J48" s="1"/>
      <c r="K48" s="1"/>
      <c r="L48" s="1"/>
      <c r="M48" s="1"/>
      <c r="N48" s="1"/>
      <c r="O48" s="1"/>
    </row>
    <row r="49" spans="1:15" ht="20.25" x14ac:dyDescent="0.25">
      <c r="A49" s="17"/>
      <c r="B49" s="17"/>
      <c r="C49" s="27"/>
      <c r="D49" s="27"/>
      <c r="E49" s="1"/>
      <c r="F49" s="1"/>
      <c r="G49" s="1"/>
      <c r="H49" s="1"/>
      <c r="I49" s="1"/>
      <c r="J49" s="1"/>
      <c r="K49" s="1"/>
      <c r="L49" s="1"/>
      <c r="M49" s="1"/>
      <c r="N49" s="1"/>
      <c r="O49" s="1"/>
    </row>
    <row r="50" spans="1:15" ht="20.25" x14ac:dyDescent="0.25">
      <c r="A50" s="17"/>
      <c r="B50" s="17"/>
      <c r="C50" s="27"/>
      <c r="D50" s="27"/>
      <c r="E50" s="1"/>
      <c r="F50" s="1"/>
      <c r="G50" s="1"/>
      <c r="H50" s="1"/>
      <c r="I50" s="1"/>
      <c r="J50" s="1"/>
      <c r="K50" s="1"/>
      <c r="L50" s="1"/>
      <c r="M50" s="1"/>
      <c r="N50" s="1"/>
      <c r="O50" s="1"/>
    </row>
    <row r="51" spans="1:15" ht="20.25" x14ac:dyDescent="0.25">
      <c r="A51" s="17"/>
      <c r="B51" s="17"/>
      <c r="C51" s="27"/>
      <c r="D51" s="27"/>
      <c r="E51" s="1"/>
      <c r="F51" s="1"/>
      <c r="G51" s="1"/>
      <c r="H51" s="1"/>
      <c r="I51" s="1"/>
      <c r="J51" s="1"/>
      <c r="K51" s="1"/>
      <c r="L51" s="1"/>
      <c r="M51" s="1"/>
      <c r="N51" s="1"/>
      <c r="O51" s="1"/>
    </row>
    <row r="52" spans="1:15" ht="20.25" x14ac:dyDescent="0.25">
      <c r="A52" s="17"/>
      <c r="B52" s="29"/>
      <c r="C52" s="30"/>
      <c r="D52" s="30"/>
    </row>
    <row r="53" spans="1:15" ht="20.25" x14ac:dyDescent="0.25">
      <c r="A53" s="17"/>
      <c r="B53" s="29"/>
      <c r="C53" s="30"/>
      <c r="D53" s="30"/>
    </row>
    <row r="54" spans="1:15" ht="20.25" x14ac:dyDescent="0.25">
      <c r="A54" s="17"/>
      <c r="B54" s="29"/>
      <c r="C54" s="30"/>
      <c r="D54" s="30"/>
    </row>
    <row r="55" spans="1:15" ht="20.25" x14ac:dyDescent="0.25">
      <c r="A55" s="17"/>
      <c r="B55" s="29"/>
      <c r="C55" s="30"/>
      <c r="D55" s="30"/>
    </row>
    <row r="56" spans="1:15" ht="20.25" x14ac:dyDescent="0.25">
      <c r="A56" s="17"/>
      <c r="B56" s="29"/>
      <c r="C56" s="30"/>
      <c r="D56" s="30"/>
    </row>
    <row r="57" spans="1:15" ht="20.25" x14ac:dyDescent="0.25">
      <c r="A57" s="17"/>
      <c r="B57" s="29"/>
      <c r="C57" s="30"/>
      <c r="D57" s="30"/>
    </row>
    <row r="58" spans="1:15" ht="20.25" x14ac:dyDescent="0.25">
      <c r="A58" s="17"/>
      <c r="B58" s="29"/>
      <c r="C58" s="30"/>
      <c r="D58" s="30"/>
    </row>
    <row r="59" spans="1:15" ht="20.25" x14ac:dyDescent="0.25">
      <c r="A59" s="17"/>
      <c r="B59" s="29"/>
      <c r="C59" s="30"/>
      <c r="D59" s="30"/>
    </row>
    <row r="60" spans="1:15" ht="20.25" x14ac:dyDescent="0.25">
      <c r="A60" s="17"/>
      <c r="B60" s="29"/>
      <c r="C60" s="30"/>
      <c r="D60" s="30"/>
    </row>
    <row r="61" spans="1:15" ht="20.25" x14ac:dyDescent="0.25">
      <c r="A61" s="17"/>
      <c r="B61" s="29"/>
      <c r="C61" s="30"/>
      <c r="D61" s="30"/>
    </row>
    <row r="62" spans="1:15" ht="20.25" x14ac:dyDescent="0.25">
      <c r="A62" s="17"/>
      <c r="B62" s="29"/>
      <c r="C62" s="30"/>
      <c r="D62" s="30"/>
    </row>
    <row r="63" spans="1:15" ht="20.25" x14ac:dyDescent="0.25">
      <c r="A63" s="17"/>
      <c r="B63" s="29"/>
      <c r="C63" s="30"/>
      <c r="D63" s="30"/>
    </row>
    <row r="64" spans="1:15" ht="20.25" x14ac:dyDescent="0.25">
      <c r="A64" s="17"/>
      <c r="B64" s="29"/>
      <c r="C64" s="30"/>
      <c r="D64" s="30"/>
    </row>
    <row r="65" spans="1:4" ht="20.25" x14ac:dyDescent="0.25">
      <c r="A65" s="17"/>
      <c r="B65" s="29"/>
      <c r="C65" s="30"/>
      <c r="D65" s="30"/>
    </row>
    <row r="66" spans="1:4" ht="20.25" x14ac:dyDescent="0.25">
      <c r="A66" s="17"/>
      <c r="B66" s="29"/>
      <c r="C66" s="30"/>
      <c r="D66" s="30"/>
    </row>
    <row r="67" spans="1:4" ht="20.25" x14ac:dyDescent="0.25">
      <c r="A67" s="17"/>
      <c r="B67" s="29"/>
      <c r="C67" s="30"/>
      <c r="D67" s="30"/>
    </row>
    <row r="68" spans="1:4" ht="20.25" x14ac:dyDescent="0.25">
      <c r="A68" s="17"/>
      <c r="B68" s="29"/>
      <c r="C68" s="30"/>
      <c r="D68" s="30"/>
    </row>
    <row r="69" spans="1:4" ht="20.25" x14ac:dyDescent="0.25">
      <c r="A69" s="17"/>
      <c r="B69" s="29"/>
      <c r="C69" s="30"/>
      <c r="D69" s="30"/>
    </row>
    <row r="70" spans="1:4" ht="20.25" x14ac:dyDescent="0.25">
      <c r="A70" s="17"/>
      <c r="B70" s="29"/>
      <c r="C70" s="30"/>
      <c r="D70" s="30"/>
    </row>
    <row r="71" spans="1:4" ht="20.25" x14ac:dyDescent="0.25">
      <c r="A71" s="17"/>
      <c r="B71" s="29"/>
      <c r="C71" s="30"/>
      <c r="D71" s="30"/>
    </row>
    <row r="72" spans="1:4" ht="20.25" x14ac:dyDescent="0.25">
      <c r="A72" s="17"/>
      <c r="B72" s="29"/>
      <c r="C72" s="30"/>
      <c r="D72" s="30"/>
    </row>
    <row r="73" spans="1:4" ht="20.25" x14ac:dyDescent="0.25">
      <c r="A73" s="17"/>
      <c r="B73" s="29"/>
      <c r="C73" s="30"/>
      <c r="D73" s="30"/>
    </row>
    <row r="74" spans="1:4" ht="20.25" x14ac:dyDescent="0.25">
      <c r="A74" s="17"/>
      <c r="B74" s="29"/>
      <c r="C74" s="30"/>
      <c r="D74" s="30"/>
    </row>
    <row r="75" spans="1:4" ht="20.25" x14ac:dyDescent="0.25">
      <c r="A75" s="17"/>
      <c r="B75" s="29"/>
      <c r="C75" s="30"/>
      <c r="D75" s="30"/>
    </row>
    <row r="76" spans="1:4" ht="20.25" x14ac:dyDescent="0.25">
      <c r="A76" s="17"/>
      <c r="B76" s="29"/>
      <c r="C76" s="30"/>
      <c r="D76" s="30"/>
    </row>
    <row r="77" spans="1:4" ht="20.25" x14ac:dyDescent="0.25">
      <c r="A77" s="17"/>
      <c r="B77" s="29"/>
      <c r="C77" s="30"/>
      <c r="D77" s="30"/>
    </row>
    <row r="78" spans="1:4" ht="20.25" x14ac:dyDescent="0.25">
      <c r="A78" s="17"/>
      <c r="B78" s="29"/>
      <c r="C78" s="30"/>
      <c r="D78" s="30"/>
    </row>
    <row r="79" spans="1:4" ht="20.25" x14ac:dyDescent="0.25">
      <c r="A79" s="17"/>
      <c r="B79" s="29"/>
      <c r="C79" s="30"/>
      <c r="D79" s="30"/>
    </row>
    <row r="80" spans="1:4" ht="20.25" x14ac:dyDescent="0.25">
      <c r="A80" s="17"/>
      <c r="B80" s="29"/>
      <c r="C80" s="30"/>
      <c r="D80" s="30"/>
    </row>
    <row r="81" spans="1:4" ht="20.25" x14ac:dyDescent="0.25">
      <c r="A81" s="17"/>
      <c r="B81" s="29"/>
      <c r="C81" s="30"/>
      <c r="D81" s="30"/>
    </row>
    <row r="82" spans="1:4" ht="20.25" x14ac:dyDescent="0.25">
      <c r="A82" s="17"/>
      <c r="B82" s="29"/>
      <c r="C82" s="30"/>
      <c r="D82" s="30"/>
    </row>
    <row r="83" spans="1:4" ht="20.25" x14ac:dyDescent="0.25">
      <c r="A83" s="17"/>
      <c r="B83" s="29"/>
      <c r="C83" s="30"/>
      <c r="D83" s="30"/>
    </row>
    <row r="84" spans="1:4" ht="20.25" x14ac:dyDescent="0.25">
      <c r="A84" s="17"/>
      <c r="B84" s="29"/>
      <c r="C84" s="30"/>
      <c r="D84" s="30"/>
    </row>
    <row r="85" spans="1:4" ht="20.25" x14ac:dyDescent="0.25">
      <c r="A85" s="17"/>
      <c r="B85" s="29"/>
      <c r="C85" s="30"/>
      <c r="D85" s="30"/>
    </row>
    <row r="86" spans="1:4" ht="20.25" x14ac:dyDescent="0.25">
      <c r="A86" s="17"/>
      <c r="B86" s="29"/>
      <c r="C86" s="30"/>
      <c r="D86" s="30"/>
    </row>
    <row r="87" spans="1:4" ht="20.25" x14ac:dyDescent="0.25">
      <c r="A87" s="17"/>
      <c r="B87" s="29"/>
      <c r="C87" s="30"/>
      <c r="D87" s="30"/>
    </row>
    <row r="88" spans="1:4" ht="20.25" x14ac:dyDescent="0.25">
      <c r="A88" s="17"/>
      <c r="B88" s="29"/>
      <c r="C88" s="30"/>
      <c r="D88" s="30"/>
    </row>
    <row r="89" spans="1:4" ht="20.25" x14ac:dyDescent="0.25">
      <c r="A89" s="17"/>
      <c r="B89" s="29"/>
      <c r="C89" s="30"/>
      <c r="D89" s="30"/>
    </row>
    <row r="90" spans="1:4" ht="20.25" x14ac:dyDescent="0.25">
      <c r="A90" s="17"/>
      <c r="B90" s="29"/>
      <c r="C90" s="30"/>
      <c r="D90" s="30"/>
    </row>
    <row r="91" spans="1:4" ht="20.25" x14ac:dyDescent="0.25">
      <c r="A91" s="17"/>
      <c r="B91" s="29"/>
      <c r="C91" s="30"/>
      <c r="D91" s="30"/>
    </row>
    <row r="92" spans="1:4" ht="20.25" x14ac:dyDescent="0.25">
      <c r="A92" s="17"/>
      <c r="B92" s="29"/>
      <c r="C92" s="30"/>
      <c r="D92" s="30"/>
    </row>
    <row r="93" spans="1:4" ht="20.25" x14ac:dyDescent="0.25">
      <c r="A93" s="17"/>
      <c r="B93" s="29"/>
      <c r="C93" s="30"/>
      <c r="D93" s="30"/>
    </row>
    <row r="94" spans="1:4" ht="20.25" x14ac:dyDescent="0.25">
      <c r="A94" s="17"/>
      <c r="B94" s="29"/>
      <c r="C94" s="30"/>
      <c r="D94" s="30"/>
    </row>
    <row r="95" spans="1:4" ht="20.25" x14ac:dyDescent="0.25">
      <c r="A95" s="17"/>
      <c r="B95" s="29"/>
      <c r="C95" s="30"/>
      <c r="D95" s="30"/>
    </row>
    <row r="96" spans="1:4" ht="20.25" x14ac:dyDescent="0.25">
      <c r="A96" s="17"/>
      <c r="B96" s="29"/>
      <c r="C96" s="30"/>
      <c r="D96" s="30"/>
    </row>
    <row r="97" spans="1:4" ht="20.25" x14ac:dyDescent="0.25">
      <c r="A97" s="17"/>
      <c r="B97" s="29"/>
      <c r="C97" s="30"/>
      <c r="D97" s="30"/>
    </row>
    <row r="98" spans="1:4" ht="20.25" x14ac:dyDescent="0.25">
      <c r="A98" s="17"/>
      <c r="B98" s="29"/>
      <c r="C98" s="30"/>
      <c r="D98" s="30"/>
    </row>
    <row r="99" spans="1:4" ht="20.25" x14ac:dyDescent="0.25">
      <c r="A99" s="17"/>
      <c r="B99" s="29"/>
      <c r="C99" s="30"/>
      <c r="D99" s="30"/>
    </row>
    <row r="100" spans="1:4" ht="20.25" x14ac:dyDescent="0.25">
      <c r="A100" s="17"/>
      <c r="B100" s="29"/>
      <c r="C100" s="30"/>
      <c r="D100" s="30"/>
    </row>
    <row r="101" spans="1:4" ht="20.25" x14ac:dyDescent="0.25">
      <c r="A101" s="17"/>
      <c r="B101" s="29"/>
      <c r="C101" s="30"/>
      <c r="D101" s="30"/>
    </row>
    <row r="102" spans="1:4" ht="20.25" x14ac:dyDescent="0.25">
      <c r="A102" s="17"/>
      <c r="B102" s="29"/>
      <c r="C102" s="30"/>
      <c r="D102" s="30"/>
    </row>
    <row r="103" spans="1:4" ht="20.25" x14ac:dyDescent="0.25">
      <c r="A103" s="17"/>
      <c r="B103" s="29"/>
      <c r="C103" s="30"/>
      <c r="D103" s="30"/>
    </row>
    <row r="104" spans="1:4" ht="20.25" x14ac:dyDescent="0.25">
      <c r="A104" s="17"/>
      <c r="B104" s="29"/>
      <c r="C104" s="30"/>
      <c r="D104" s="30"/>
    </row>
    <row r="105" spans="1:4" ht="20.25" x14ac:dyDescent="0.25">
      <c r="A105" s="17"/>
      <c r="B105" s="29"/>
      <c r="C105" s="30"/>
      <c r="D105" s="30"/>
    </row>
    <row r="106" spans="1:4" ht="20.25" x14ac:dyDescent="0.25">
      <c r="A106" s="17"/>
      <c r="B106" s="29"/>
      <c r="C106" s="30"/>
      <c r="D106" s="30"/>
    </row>
    <row r="107" spans="1:4" ht="20.25" x14ac:dyDescent="0.25">
      <c r="A107" s="17"/>
      <c r="B107" s="29"/>
      <c r="C107" s="30"/>
      <c r="D107" s="30"/>
    </row>
    <row r="108" spans="1:4" ht="20.25" x14ac:dyDescent="0.25">
      <c r="A108" s="17"/>
      <c r="B108" s="29"/>
      <c r="C108" s="30"/>
      <c r="D108" s="30"/>
    </row>
    <row r="109" spans="1:4" ht="20.25" x14ac:dyDescent="0.25">
      <c r="A109" s="17"/>
      <c r="B109" s="29"/>
      <c r="C109" s="30"/>
      <c r="D109" s="30"/>
    </row>
    <row r="110" spans="1:4" ht="20.25" x14ac:dyDescent="0.25">
      <c r="A110" s="17"/>
      <c r="B110" s="29"/>
      <c r="C110" s="30"/>
      <c r="D110" s="30"/>
    </row>
    <row r="111" spans="1:4" ht="20.25" x14ac:dyDescent="0.25">
      <c r="A111" s="17"/>
      <c r="B111" s="29"/>
      <c r="C111" s="30"/>
      <c r="D111" s="30"/>
    </row>
    <row r="112" spans="1:4" ht="20.25" x14ac:dyDescent="0.25">
      <c r="A112" s="17"/>
      <c r="B112" s="29"/>
      <c r="C112" s="30"/>
      <c r="D112" s="30"/>
    </row>
    <row r="113" spans="1:4" ht="20.25" x14ac:dyDescent="0.25">
      <c r="A113" s="17"/>
      <c r="B113" s="29"/>
      <c r="C113" s="30"/>
      <c r="D113" s="30"/>
    </row>
    <row r="114" spans="1:4" ht="20.25" x14ac:dyDescent="0.25">
      <c r="A114" s="17"/>
      <c r="B114" s="29"/>
      <c r="C114" s="30"/>
      <c r="D114" s="30"/>
    </row>
    <row r="115" spans="1:4" ht="20.25" x14ac:dyDescent="0.25">
      <c r="A115" s="17"/>
      <c r="B115" s="29"/>
      <c r="C115" s="30"/>
      <c r="D115" s="30"/>
    </row>
    <row r="116" spans="1:4" ht="20.25" x14ac:dyDescent="0.25">
      <c r="A116" s="17"/>
      <c r="B116" s="29"/>
      <c r="C116" s="30"/>
      <c r="D116" s="30"/>
    </row>
    <row r="117" spans="1:4" ht="20.25" x14ac:dyDescent="0.25">
      <c r="A117" s="17"/>
      <c r="B117" s="29"/>
      <c r="C117" s="30"/>
      <c r="D117" s="30"/>
    </row>
    <row r="118" spans="1:4" ht="20.25" x14ac:dyDescent="0.25">
      <c r="A118" s="17"/>
      <c r="B118" s="29"/>
      <c r="C118" s="30"/>
      <c r="D118" s="30"/>
    </row>
    <row r="119" spans="1:4" ht="20.25" x14ac:dyDescent="0.25">
      <c r="A119" s="17"/>
      <c r="B119" s="29"/>
      <c r="C119" s="30"/>
      <c r="D119" s="30"/>
    </row>
    <row r="120" spans="1:4" ht="20.25" x14ac:dyDescent="0.25">
      <c r="A120" s="17"/>
      <c r="B120" s="29"/>
      <c r="C120" s="30"/>
      <c r="D120" s="30"/>
    </row>
    <row r="121" spans="1:4" ht="20.25" x14ac:dyDescent="0.25">
      <c r="A121" s="17"/>
      <c r="B121" s="29"/>
      <c r="C121" s="30"/>
      <c r="D121" s="30"/>
    </row>
    <row r="122" spans="1:4" ht="20.25" x14ac:dyDescent="0.25">
      <c r="A122" s="17"/>
      <c r="B122" s="29"/>
      <c r="C122" s="30"/>
      <c r="D122" s="30"/>
    </row>
    <row r="123" spans="1:4" ht="20.25" x14ac:dyDescent="0.25">
      <c r="A123" s="17"/>
      <c r="B123" s="29"/>
      <c r="C123" s="30"/>
      <c r="D123" s="30"/>
    </row>
    <row r="124" spans="1:4" ht="20.25" x14ac:dyDescent="0.25">
      <c r="A124" s="17"/>
      <c r="B124" s="29"/>
      <c r="C124" s="30"/>
      <c r="D124" s="30"/>
    </row>
    <row r="125" spans="1:4" ht="20.25" x14ac:dyDescent="0.25">
      <c r="A125" s="17"/>
      <c r="B125" s="29"/>
      <c r="C125" s="30"/>
      <c r="D125" s="30"/>
    </row>
    <row r="126" spans="1:4" ht="20.25" x14ac:dyDescent="0.25">
      <c r="A126" s="17"/>
      <c r="B126" s="29"/>
      <c r="C126" s="30"/>
      <c r="D126" s="30"/>
    </row>
    <row r="127" spans="1:4" ht="20.25" x14ac:dyDescent="0.25">
      <c r="A127" s="17"/>
      <c r="B127" s="29"/>
      <c r="C127" s="30"/>
      <c r="D127" s="30"/>
    </row>
    <row r="128" spans="1:4" ht="20.25" x14ac:dyDescent="0.25">
      <c r="A128" s="17"/>
      <c r="B128" s="29"/>
      <c r="C128" s="30"/>
      <c r="D128" s="30"/>
    </row>
    <row r="129" spans="1:4" ht="20.25" x14ac:dyDescent="0.25">
      <c r="A129" s="17"/>
      <c r="B129" s="29"/>
      <c r="C129" s="30"/>
      <c r="D129" s="30"/>
    </row>
    <row r="130" spans="1:4" ht="20.25" x14ac:dyDescent="0.25">
      <c r="A130" s="17"/>
      <c r="B130" s="29"/>
      <c r="C130" s="30"/>
      <c r="D130" s="30"/>
    </row>
    <row r="131" spans="1:4" ht="20.25" x14ac:dyDescent="0.25">
      <c r="A131" s="17"/>
      <c r="B131" s="29"/>
      <c r="C131" s="30"/>
      <c r="D131" s="30"/>
    </row>
    <row r="132" spans="1:4" ht="20.25" x14ac:dyDescent="0.25">
      <c r="A132" s="17"/>
      <c r="B132" s="29"/>
      <c r="C132" s="30"/>
      <c r="D132" s="30"/>
    </row>
    <row r="133" spans="1:4" ht="20.25" x14ac:dyDescent="0.25">
      <c r="A133" s="17"/>
      <c r="B133" s="29"/>
      <c r="C133" s="30"/>
      <c r="D133" s="30"/>
    </row>
    <row r="134" spans="1:4" ht="20.25" x14ac:dyDescent="0.25">
      <c r="A134" s="17"/>
      <c r="B134" s="29"/>
      <c r="C134" s="30"/>
      <c r="D134" s="30"/>
    </row>
    <row r="135" spans="1:4" ht="20.25" x14ac:dyDescent="0.25">
      <c r="A135" s="17"/>
      <c r="B135" s="29"/>
      <c r="C135" s="30"/>
      <c r="D135" s="30"/>
    </row>
    <row r="136" spans="1:4" ht="20.25" x14ac:dyDescent="0.25">
      <c r="A136" s="17"/>
      <c r="B136" s="29"/>
      <c r="C136" s="30"/>
      <c r="D136" s="30"/>
    </row>
    <row r="137" spans="1:4" ht="20.25" x14ac:dyDescent="0.25">
      <c r="A137" s="17"/>
      <c r="B137" s="29"/>
      <c r="C137" s="30"/>
      <c r="D137" s="30"/>
    </row>
    <row r="138" spans="1:4" ht="20.25" x14ac:dyDescent="0.25">
      <c r="A138" s="17"/>
      <c r="B138" s="29"/>
      <c r="C138" s="30"/>
      <c r="D138" s="30"/>
    </row>
    <row r="139" spans="1:4" ht="20.25" x14ac:dyDescent="0.25">
      <c r="A139" s="17"/>
      <c r="B139" s="29"/>
      <c r="C139" s="30"/>
      <c r="D139" s="30"/>
    </row>
    <row r="140" spans="1:4" ht="20.25" x14ac:dyDescent="0.25">
      <c r="A140" s="17"/>
      <c r="B140" s="29"/>
      <c r="C140" s="30"/>
      <c r="D140" s="30"/>
    </row>
    <row r="141" spans="1:4" ht="20.25" x14ac:dyDescent="0.25">
      <c r="A141" s="17"/>
      <c r="B141" s="29"/>
      <c r="C141" s="30"/>
      <c r="D141" s="30"/>
    </row>
    <row r="142" spans="1:4" ht="20.25" x14ac:dyDescent="0.25">
      <c r="A142" s="17"/>
      <c r="B142" s="29"/>
      <c r="C142" s="30"/>
      <c r="D142" s="30"/>
    </row>
    <row r="143" spans="1:4" ht="20.25" x14ac:dyDescent="0.25">
      <c r="A143" s="17"/>
      <c r="B143" s="29"/>
      <c r="C143" s="30"/>
      <c r="D143" s="30"/>
    </row>
    <row r="144" spans="1:4" ht="20.25" x14ac:dyDescent="0.25">
      <c r="A144" s="17"/>
      <c r="B144" s="29"/>
      <c r="C144" s="30"/>
      <c r="D144" s="30"/>
    </row>
    <row r="145" spans="1:4" ht="20.25" x14ac:dyDescent="0.25">
      <c r="A145" s="17"/>
      <c r="B145" s="29"/>
      <c r="C145" s="30"/>
      <c r="D145" s="30"/>
    </row>
    <row r="146" spans="1:4" ht="20.25" x14ac:dyDescent="0.25">
      <c r="A146" s="17"/>
      <c r="B146" s="29"/>
      <c r="C146" s="30"/>
      <c r="D146" s="30"/>
    </row>
    <row r="147" spans="1:4" ht="20.25" x14ac:dyDescent="0.25">
      <c r="A147" s="17"/>
      <c r="B147" s="29"/>
      <c r="C147" s="30"/>
      <c r="D147" s="30"/>
    </row>
    <row r="148" spans="1:4" ht="20.25" x14ac:dyDescent="0.25">
      <c r="A148" s="17"/>
      <c r="B148" s="29"/>
      <c r="C148" s="30"/>
      <c r="D148" s="30"/>
    </row>
    <row r="149" spans="1:4" ht="20.25" x14ac:dyDescent="0.25">
      <c r="A149" s="17"/>
      <c r="B149" s="29"/>
      <c r="C149" s="30"/>
      <c r="D149" s="30"/>
    </row>
    <row r="150" spans="1:4" ht="20.25" x14ac:dyDescent="0.25">
      <c r="A150" s="17"/>
      <c r="B150" s="29"/>
      <c r="C150" s="30"/>
      <c r="D150" s="30"/>
    </row>
    <row r="151" spans="1:4" ht="20.25" x14ac:dyDescent="0.25">
      <c r="A151" s="17"/>
      <c r="B151" s="29"/>
      <c r="C151" s="30"/>
      <c r="D151" s="30"/>
    </row>
    <row r="152" spans="1:4" ht="20.25" x14ac:dyDescent="0.25">
      <c r="A152" s="17"/>
      <c r="B152" s="29"/>
      <c r="C152" s="30"/>
      <c r="D152" s="30"/>
    </row>
    <row r="153" spans="1:4" ht="20.25" x14ac:dyDescent="0.25">
      <c r="A153" s="17"/>
      <c r="B153" s="29"/>
      <c r="C153" s="30"/>
      <c r="D153" s="30"/>
    </row>
    <row r="154" spans="1:4" ht="20.25" x14ac:dyDescent="0.25">
      <c r="A154" s="17"/>
      <c r="B154" s="29"/>
      <c r="C154" s="30"/>
      <c r="D154" s="30"/>
    </row>
    <row r="155" spans="1:4" ht="20.25" x14ac:dyDescent="0.25">
      <c r="A155" s="17"/>
      <c r="B155" s="29"/>
      <c r="C155" s="30"/>
      <c r="D155" s="30"/>
    </row>
    <row r="156" spans="1:4" ht="20.25" x14ac:dyDescent="0.25">
      <c r="A156" s="17"/>
      <c r="B156" s="29"/>
      <c r="C156" s="30"/>
      <c r="D156" s="30"/>
    </row>
    <row r="157" spans="1:4" ht="20.25" x14ac:dyDescent="0.25">
      <c r="A157" s="17"/>
      <c r="B157" s="29"/>
      <c r="C157" s="30"/>
      <c r="D157" s="30"/>
    </row>
    <row r="158" spans="1:4" ht="20.25" x14ac:dyDescent="0.25">
      <c r="A158" s="17"/>
      <c r="B158" s="29"/>
      <c r="C158" s="30"/>
      <c r="D158" s="30"/>
    </row>
    <row r="159" spans="1:4" ht="20.25" x14ac:dyDescent="0.25">
      <c r="A159" s="17"/>
      <c r="B159" s="29"/>
      <c r="C159" s="30"/>
      <c r="D159" s="30"/>
    </row>
    <row r="160" spans="1:4" ht="20.25" x14ac:dyDescent="0.25">
      <c r="A160" s="17"/>
      <c r="B160" s="29"/>
      <c r="C160" s="30"/>
      <c r="D160" s="30"/>
    </row>
    <row r="161" spans="1:4" ht="20.25" x14ac:dyDescent="0.25">
      <c r="A161" s="17"/>
      <c r="B161" s="29"/>
      <c r="C161" s="30"/>
      <c r="D161" s="30"/>
    </row>
    <row r="162" spans="1:4" ht="20.25" x14ac:dyDescent="0.25">
      <c r="A162" s="17"/>
      <c r="B162" s="29"/>
      <c r="C162" s="30"/>
      <c r="D162" s="30"/>
    </row>
    <row r="163" spans="1:4" ht="20.25" x14ac:dyDescent="0.25">
      <c r="A163" s="17"/>
      <c r="B163" s="29"/>
      <c r="C163" s="30"/>
      <c r="D163" s="30"/>
    </row>
    <row r="164" spans="1:4" ht="20.25" x14ac:dyDescent="0.25">
      <c r="A164" s="17"/>
      <c r="B164" s="29"/>
      <c r="C164" s="30"/>
      <c r="D164" s="30"/>
    </row>
    <row r="165" spans="1:4" ht="20.25" x14ac:dyDescent="0.25">
      <c r="A165" s="17"/>
      <c r="B165" s="29"/>
      <c r="C165" s="30"/>
      <c r="D165" s="30"/>
    </row>
    <row r="166" spans="1:4" ht="20.25" x14ac:dyDescent="0.25">
      <c r="A166" s="17"/>
      <c r="B166" s="29"/>
      <c r="C166" s="30"/>
      <c r="D166" s="30"/>
    </row>
    <row r="167" spans="1:4" ht="20.25" x14ac:dyDescent="0.25">
      <c r="A167" s="17"/>
      <c r="B167" s="29"/>
      <c r="C167" s="30"/>
      <c r="D167" s="30"/>
    </row>
    <row r="168" spans="1:4" ht="20.25" x14ac:dyDescent="0.25">
      <c r="A168" s="17"/>
      <c r="B168" s="29"/>
      <c r="C168" s="30"/>
      <c r="D168" s="30"/>
    </row>
    <row r="169" spans="1:4" ht="20.25" x14ac:dyDescent="0.25">
      <c r="A169" s="17"/>
      <c r="B169" s="29"/>
      <c r="C169" s="30"/>
      <c r="D169" s="30"/>
    </row>
    <row r="170" spans="1:4" ht="20.25" x14ac:dyDescent="0.25">
      <c r="A170" s="17"/>
      <c r="B170" s="29"/>
      <c r="C170" s="30"/>
      <c r="D170" s="30"/>
    </row>
    <row r="171" spans="1:4" ht="20.25" x14ac:dyDescent="0.25">
      <c r="A171" s="17"/>
      <c r="B171" s="29"/>
      <c r="C171" s="30"/>
      <c r="D171" s="30"/>
    </row>
    <row r="172" spans="1:4" ht="20.25" x14ac:dyDescent="0.25">
      <c r="A172" s="17"/>
      <c r="B172" s="29"/>
      <c r="C172" s="30"/>
      <c r="D172" s="30"/>
    </row>
    <row r="173" spans="1:4" ht="20.25" x14ac:dyDescent="0.25">
      <c r="A173" s="17"/>
      <c r="B173" s="29"/>
      <c r="C173" s="30"/>
      <c r="D173" s="30"/>
    </row>
    <row r="174" spans="1:4" ht="20.25" x14ac:dyDescent="0.25">
      <c r="A174" s="17"/>
      <c r="B174" s="29"/>
      <c r="C174" s="30"/>
      <c r="D174" s="30"/>
    </row>
    <row r="175" spans="1:4" ht="20.25" x14ac:dyDescent="0.25">
      <c r="A175" s="17"/>
      <c r="B175" s="29"/>
      <c r="C175" s="30"/>
      <c r="D175" s="30"/>
    </row>
    <row r="176" spans="1:4" ht="20.25" x14ac:dyDescent="0.25">
      <c r="A176" s="17"/>
      <c r="B176" s="29"/>
      <c r="C176" s="30"/>
      <c r="D176" s="30"/>
    </row>
    <row r="177" spans="1:4" ht="20.25" x14ac:dyDescent="0.25">
      <c r="A177" s="17"/>
      <c r="B177" s="29"/>
      <c r="C177" s="30"/>
      <c r="D177" s="30"/>
    </row>
    <row r="178" spans="1:4" ht="20.25" x14ac:dyDescent="0.25">
      <c r="A178" s="17"/>
      <c r="B178" s="29"/>
      <c r="C178" s="30"/>
      <c r="D178" s="30"/>
    </row>
    <row r="179" spans="1:4" ht="20.25" x14ac:dyDescent="0.25">
      <c r="A179" s="17"/>
      <c r="B179" s="29"/>
      <c r="C179" s="30"/>
      <c r="D179" s="30"/>
    </row>
    <row r="180" spans="1:4" ht="20.25" x14ac:dyDescent="0.25">
      <c r="A180" s="17"/>
      <c r="B180" s="29"/>
      <c r="C180" s="30"/>
      <c r="D180" s="30"/>
    </row>
    <row r="181" spans="1:4" ht="20.25" x14ac:dyDescent="0.25">
      <c r="A181" s="17"/>
      <c r="B181" s="29"/>
      <c r="C181" s="30"/>
      <c r="D181" s="30"/>
    </row>
    <row r="182" spans="1:4" ht="20.25" x14ac:dyDescent="0.25">
      <c r="A182" s="17"/>
      <c r="B182" s="29"/>
      <c r="C182" s="30"/>
      <c r="D182" s="30"/>
    </row>
    <row r="183" spans="1:4" ht="20.25" x14ac:dyDescent="0.25">
      <c r="A183" s="17"/>
      <c r="B183" s="29"/>
      <c r="C183" s="30"/>
      <c r="D183" s="30"/>
    </row>
    <row r="184" spans="1:4" ht="20.25" x14ac:dyDescent="0.25">
      <c r="A184" s="17"/>
      <c r="B184" s="29"/>
      <c r="C184" s="30"/>
      <c r="D184" s="30"/>
    </row>
    <row r="185" spans="1:4" ht="20.25" x14ac:dyDescent="0.25">
      <c r="A185" s="17"/>
      <c r="B185" s="29"/>
      <c r="C185" s="30"/>
      <c r="D185" s="30"/>
    </row>
    <row r="186" spans="1:4" ht="20.25" x14ac:dyDescent="0.25">
      <c r="A186" s="17"/>
      <c r="B186" s="29"/>
      <c r="C186" s="30"/>
      <c r="D186" s="30"/>
    </row>
    <row r="187" spans="1:4" ht="20.25" x14ac:dyDescent="0.25">
      <c r="A187" s="17"/>
      <c r="B187" s="29"/>
      <c r="C187" s="30"/>
      <c r="D187" s="30"/>
    </row>
    <row r="188" spans="1:4" ht="20.25" x14ac:dyDescent="0.25">
      <c r="A188" s="17"/>
      <c r="B188" s="29"/>
      <c r="C188" s="30"/>
      <c r="D188" s="30"/>
    </row>
    <row r="189" spans="1:4" ht="20.25" x14ac:dyDescent="0.25">
      <c r="A189" s="17"/>
      <c r="B189" s="29"/>
      <c r="C189" s="30"/>
      <c r="D189" s="30"/>
    </row>
    <row r="190" spans="1:4" ht="20.25" x14ac:dyDescent="0.25">
      <c r="A190" s="17"/>
      <c r="B190" s="29"/>
      <c r="C190" s="30"/>
      <c r="D190" s="30"/>
    </row>
    <row r="191" spans="1:4" ht="20.25" x14ac:dyDescent="0.25">
      <c r="A191" s="17"/>
      <c r="B191" s="29"/>
      <c r="C191" s="30"/>
      <c r="D191" s="30"/>
    </row>
    <row r="192" spans="1:4" ht="20.25" x14ac:dyDescent="0.25">
      <c r="A192" s="17"/>
      <c r="B192" s="29"/>
      <c r="C192" s="30"/>
      <c r="D192" s="30"/>
    </row>
    <row r="193" spans="1:8" ht="20.25" x14ac:dyDescent="0.25">
      <c r="A193" s="17"/>
      <c r="B193" s="29"/>
      <c r="C193" s="30"/>
      <c r="D193" s="30"/>
    </row>
    <row r="194" spans="1:8" ht="20.25" x14ac:dyDescent="0.25">
      <c r="A194" s="17"/>
      <c r="B194" s="29"/>
      <c r="C194" s="30"/>
      <c r="D194" s="30"/>
    </row>
    <row r="195" spans="1:8" ht="20.25" x14ac:dyDescent="0.25">
      <c r="A195" s="17"/>
      <c r="B195" s="29"/>
      <c r="C195" s="30"/>
      <c r="D195" s="30"/>
    </row>
    <row r="196" spans="1:8" ht="20.25" x14ac:dyDescent="0.25">
      <c r="A196" s="17"/>
      <c r="B196" s="29"/>
      <c r="C196" s="30"/>
      <c r="D196" s="30"/>
    </row>
    <row r="197" spans="1:8" ht="20.25" x14ac:dyDescent="0.25">
      <c r="A197" s="17"/>
      <c r="B197" s="29"/>
      <c r="C197" s="30"/>
      <c r="D197" s="30"/>
    </row>
    <row r="198" spans="1:8" ht="20.25" x14ac:dyDescent="0.25">
      <c r="A198" s="17"/>
      <c r="B198" s="29"/>
      <c r="C198" s="30"/>
      <c r="D198" s="30"/>
    </row>
    <row r="199" spans="1:8" ht="20.25" x14ac:dyDescent="0.25">
      <c r="A199" s="17"/>
      <c r="B199" s="29"/>
      <c r="C199" s="30"/>
      <c r="D199" s="30"/>
    </row>
    <row r="200" spans="1:8" ht="20.25" x14ac:dyDescent="0.25">
      <c r="A200" s="1"/>
      <c r="B200" s="31" t="s">
        <v>62</v>
      </c>
      <c r="C200" s="31" t="s">
        <v>63</v>
      </c>
      <c r="D200" t="s">
        <v>62</v>
      </c>
      <c r="E200" t="s">
        <v>63</v>
      </c>
    </row>
    <row r="201" spans="1:8" ht="21" x14ac:dyDescent="0.35">
      <c r="A201" s="1"/>
      <c r="B201" s="32" t="s">
        <v>64</v>
      </c>
      <c r="C201" s="32" t="s">
        <v>65</v>
      </c>
      <c r="D201" t="s">
        <v>64</v>
      </c>
      <c r="F201" t="str">
        <f>IF(NOT(ISBLANK(D201)),D201,IF(NOT(ISBLANK(E201)),"     "&amp;E201,FALSE))</f>
        <v>Afectación Económica o presupuestal</v>
      </c>
      <c r="G201" t="s">
        <v>64</v>
      </c>
      <c r="H201" t="str">
        <f ca="1">IF(NOT(ISERROR(MATCH(G201,_xlfn.ANCHORARRAY(B212),0))),F214&amp;"Por favor no seleccionar los criterios de impacto",G201)</f>
        <v>Afectación Económica o presupuestal</v>
      </c>
    </row>
    <row r="202" spans="1:8" ht="21" x14ac:dyDescent="0.35">
      <c r="A202" s="1"/>
      <c r="B202" s="32" t="s">
        <v>64</v>
      </c>
      <c r="C202" s="32" t="s">
        <v>37</v>
      </c>
      <c r="E202" t="s">
        <v>65</v>
      </c>
      <c r="F202" t="str">
        <f t="shared" ref="F202:F212" si="0">IF(NOT(ISBLANK(D202)),D202,IF(NOT(ISBLANK(E202)),"     "&amp;E202,FALSE))</f>
        <v xml:space="preserve">     Afectación menor a 10 SMLMV .</v>
      </c>
    </row>
    <row r="203" spans="1:8" ht="21" x14ac:dyDescent="0.35">
      <c r="A203" s="1"/>
      <c r="B203" s="32" t="s">
        <v>64</v>
      </c>
      <c r="C203" s="32" t="s">
        <v>41</v>
      </c>
      <c r="E203" t="s">
        <v>37</v>
      </c>
      <c r="F203" t="str">
        <f t="shared" si="0"/>
        <v xml:space="preserve">     Entre 10 y 50 SMLMV </v>
      </c>
    </row>
    <row r="204" spans="1:8" ht="21" x14ac:dyDescent="0.35">
      <c r="A204" s="1"/>
      <c r="B204" s="32" t="s">
        <v>64</v>
      </c>
      <c r="C204" s="32" t="s">
        <v>45</v>
      </c>
      <c r="E204" t="s">
        <v>41</v>
      </c>
      <c r="F204" t="str">
        <f t="shared" si="0"/>
        <v xml:space="preserve">     Entre 50 y 100 SMLMV </v>
      </c>
    </row>
    <row r="205" spans="1:8" ht="21" x14ac:dyDescent="0.35">
      <c r="A205" s="1"/>
      <c r="B205" s="32" t="s">
        <v>64</v>
      </c>
      <c r="C205" s="32" t="s">
        <v>49</v>
      </c>
      <c r="E205" t="s">
        <v>45</v>
      </c>
      <c r="F205" t="str">
        <f t="shared" si="0"/>
        <v xml:space="preserve">     Entre 100 y 500 SMLMV </v>
      </c>
    </row>
    <row r="206" spans="1:8" ht="21" x14ac:dyDescent="0.35">
      <c r="A206" s="1"/>
      <c r="B206" s="32" t="s">
        <v>30</v>
      </c>
      <c r="C206" s="32" t="s">
        <v>34</v>
      </c>
      <c r="E206" t="s">
        <v>49</v>
      </c>
      <c r="F206" t="str">
        <f t="shared" si="0"/>
        <v xml:space="preserve">     Mayor a 500 SMLMV </v>
      </c>
    </row>
    <row r="207" spans="1:8" ht="21" x14ac:dyDescent="0.35">
      <c r="A207" s="1"/>
      <c r="B207" s="32" t="s">
        <v>30</v>
      </c>
      <c r="C207" s="32" t="s">
        <v>38</v>
      </c>
      <c r="D207" t="s">
        <v>30</v>
      </c>
      <c r="F207" t="str">
        <f t="shared" si="0"/>
        <v>Pérdida Reputacional</v>
      </c>
    </row>
    <row r="208" spans="1:8" ht="21" x14ac:dyDescent="0.35">
      <c r="A208" s="1"/>
      <c r="B208" s="32" t="s">
        <v>30</v>
      </c>
      <c r="C208" s="32" t="s">
        <v>42</v>
      </c>
      <c r="E208" t="s">
        <v>34</v>
      </c>
      <c r="F208" t="str">
        <f t="shared" si="0"/>
        <v xml:space="preserve">     El riesgo afecta la imagen de alguna área de la organización</v>
      </c>
    </row>
    <row r="209" spans="1:6" ht="21" x14ac:dyDescent="0.35">
      <c r="A209" s="1"/>
      <c r="B209" s="32" t="s">
        <v>30</v>
      </c>
      <c r="C209" s="32" t="s">
        <v>46</v>
      </c>
      <c r="E209" t="s">
        <v>38</v>
      </c>
      <c r="F209" t="str">
        <f t="shared" si="0"/>
        <v xml:space="preserve">     El riesgo afecta la imagen de la entidad internamente, de conocimiento general, nivel interno, de junta dircetiva y accionistas y/o de provedores</v>
      </c>
    </row>
    <row r="210" spans="1:6" ht="21" x14ac:dyDescent="0.35">
      <c r="A210" s="1"/>
      <c r="B210" s="32" t="s">
        <v>30</v>
      </c>
      <c r="C210" s="32" t="s">
        <v>50</v>
      </c>
      <c r="E210" t="s">
        <v>42</v>
      </c>
      <c r="F210" t="str">
        <f t="shared" si="0"/>
        <v xml:space="preserve">     El riesgo afecta la imagen de la entidad con algunos usuarios de relevancia frente al logro de los objetivos</v>
      </c>
    </row>
    <row r="211" spans="1:6" x14ac:dyDescent="0.25">
      <c r="A211" s="1"/>
      <c r="B211" s="33"/>
      <c r="C211" s="33"/>
      <c r="E211" t="s">
        <v>46</v>
      </c>
      <c r="F211" t="str">
        <f t="shared" si="0"/>
        <v xml:space="preserve">     El riesgo afecta la imagen de de la entidad con efecto publicitario sostenido a nivel de sector administrativo, nivel departamental o municipal</v>
      </c>
    </row>
    <row r="212" spans="1:6" x14ac:dyDescent="0.25">
      <c r="A212" s="1"/>
      <c r="B212" s="33" t="e">
        <f t="array" aca="1" ref="B212:B214" ca="1">_xlfn.UNIQUE(Tabla1[[#All],[Criterios]])</f>
        <v>#NAME?</v>
      </c>
      <c r="C212" s="33"/>
      <c r="E212" t="s">
        <v>50</v>
      </c>
      <c r="F212" t="str">
        <f t="shared" si="0"/>
        <v xml:space="preserve">     El riesgo afecta la imagen de la entidad a nivel nacional, con efecto publicitarios sostenible a nivel país</v>
      </c>
    </row>
    <row r="213" spans="1:6" x14ac:dyDescent="0.25">
      <c r="A213" s="1"/>
      <c r="B213" s="33" t="e">
        <f ca="1"/>
        <v>#NAME?</v>
      </c>
      <c r="C213" s="33"/>
    </row>
    <row r="214" spans="1:6" x14ac:dyDescent="0.25">
      <c r="B214" s="33" t="e">
        <f ca="1"/>
        <v>#NAME?</v>
      </c>
      <c r="C214" s="33"/>
      <c r="F214" s="34" t="s">
        <v>66</v>
      </c>
    </row>
    <row r="215" spans="1:6" x14ac:dyDescent="0.25">
      <c r="B215" s="35"/>
      <c r="C215" s="35"/>
      <c r="F215" s="34" t="s">
        <v>67</v>
      </c>
    </row>
    <row r="216" spans="1:6" x14ac:dyDescent="0.25">
      <c r="B216" s="35"/>
      <c r="C216" s="35"/>
    </row>
    <row r="217" spans="1:6" x14ac:dyDescent="0.25">
      <c r="B217" s="35"/>
      <c r="C217" s="35"/>
    </row>
    <row r="218" spans="1:6" x14ac:dyDescent="0.25">
      <c r="B218" s="35"/>
      <c r="C218" s="35"/>
      <c r="D218" s="35"/>
    </row>
    <row r="219" spans="1:6" x14ac:dyDescent="0.25">
      <c r="B219" s="35"/>
      <c r="C219" s="35"/>
      <c r="D219" s="35"/>
    </row>
    <row r="220" spans="1:6" x14ac:dyDescent="0.25">
      <c r="B220" s="35"/>
      <c r="C220" s="35"/>
      <c r="D220" s="35"/>
    </row>
    <row r="221" spans="1:6" x14ac:dyDescent="0.25">
      <c r="B221" s="35"/>
      <c r="C221" s="35"/>
      <c r="D221" s="35"/>
    </row>
    <row r="222" spans="1:6" x14ac:dyDescent="0.25">
      <c r="B222" s="35"/>
      <c r="C222" s="35"/>
      <c r="D222" s="35"/>
    </row>
    <row r="223" spans="1:6" x14ac:dyDescent="0.25">
      <c r="B223" s="35"/>
      <c r="C223" s="35"/>
      <c r="D223" s="35"/>
    </row>
  </sheetData>
  <mergeCells count="1">
    <mergeCell ref="B1:D1"/>
  </mergeCells>
  <dataValidations count="1">
    <dataValidation type="list" allowBlank="1" showInputMessage="1" showErrorMessage="1" sqref="G201">
      <formula1>$F$201:$F$212</formula1>
    </dataValidation>
  </dataValidation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U140"/>
  <sheetViews>
    <sheetView topLeftCell="A16" zoomScale="50" zoomScaleNormal="50" workbookViewId="0">
      <selection activeCell="B2" sqref="B2:I4"/>
    </sheetView>
  </sheetViews>
  <sheetFormatPr baseColWidth="10" defaultRowHeight="15" x14ac:dyDescent="0.25"/>
  <cols>
    <col min="2" max="39" width="5.7109375" customWidth="1"/>
    <col min="41" max="46" width="5.7109375" customWidth="1"/>
  </cols>
  <sheetData>
    <row r="1" spans="1:9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ht="18" customHeight="1" x14ac:dyDescent="0.25">
      <c r="A2" s="1"/>
      <c r="B2" s="348" t="s">
        <v>83</v>
      </c>
      <c r="C2" s="348"/>
      <c r="D2" s="348"/>
      <c r="E2" s="348"/>
      <c r="F2" s="348"/>
      <c r="G2" s="348"/>
      <c r="H2" s="348"/>
      <c r="I2" s="348"/>
      <c r="J2" s="377" t="s">
        <v>82</v>
      </c>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99" ht="18.75" customHeight="1" x14ac:dyDescent="0.25">
      <c r="A3" s="1"/>
      <c r="B3" s="348"/>
      <c r="C3" s="348"/>
      <c r="D3" s="348"/>
      <c r="E3" s="348"/>
      <c r="F3" s="348"/>
      <c r="G3" s="348"/>
      <c r="H3" s="348"/>
      <c r="I3" s="348"/>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99" ht="15" customHeight="1" x14ac:dyDescent="0.25">
      <c r="A4" s="1"/>
      <c r="B4" s="348"/>
      <c r="C4" s="348"/>
      <c r="D4" s="348"/>
      <c r="E4" s="348"/>
      <c r="F4" s="348"/>
      <c r="G4" s="348"/>
      <c r="H4" s="348"/>
      <c r="I4" s="348"/>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ht="15.75" thickBo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99" ht="15" customHeight="1" x14ac:dyDescent="0.25">
      <c r="A6" s="1"/>
      <c r="B6" s="389" t="s">
        <v>14</v>
      </c>
      <c r="C6" s="389"/>
      <c r="D6" s="390"/>
      <c r="E6" s="378" t="s">
        <v>81</v>
      </c>
      <c r="F6" s="379"/>
      <c r="G6" s="379"/>
      <c r="H6" s="379"/>
      <c r="I6" s="380"/>
      <c r="J6" s="374" t="str">
        <f>IF(AND('[5]Mapa final'!$H$10="Muy Alta",'[5]Mapa final'!$L$10="Leve"),CONCATENATE("R",'[5]Mapa final'!$A$10),"")</f>
        <v/>
      </c>
      <c r="K6" s="375"/>
      <c r="L6" s="375" t="str">
        <f>IF(AND('[5]Mapa final'!$H$16="Muy Alta",'[5]Mapa final'!$L$16="Leve"),CONCATENATE("R",'[5]Mapa final'!$A$16),"")</f>
        <v/>
      </c>
      <c r="M6" s="375"/>
      <c r="N6" s="375" t="str">
        <f>IF(AND('[5]Mapa final'!$H$22="Muy Alta",'[5]Mapa final'!$L$22="Leve"),CONCATENATE("R",'[5]Mapa final'!$A$22),"")</f>
        <v/>
      </c>
      <c r="O6" s="376"/>
      <c r="P6" s="374" t="str">
        <f>IF(AND('[5]Mapa final'!$H$10="Muy Alta",'[5]Mapa final'!$L$10="Menor"),CONCATENATE("R",'[5]Mapa final'!$A$10),"")</f>
        <v/>
      </c>
      <c r="Q6" s="375"/>
      <c r="R6" s="375" t="str">
        <f>IF(AND('[5]Mapa final'!$H$16="Muy Alta",'[5]Mapa final'!$L$16="Menor"),CONCATENATE("R",'[5]Mapa final'!$A$16),"")</f>
        <v/>
      </c>
      <c r="S6" s="375"/>
      <c r="T6" s="375" t="str">
        <f>IF(AND('[5]Mapa final'!$H$22="Muy Alta",'[5]Mapa final'!$L$22="Menor"),CONCATENATE("R",'[5]Mapa final'!$A$22),"")</f>
        <v/>
      </c>
      <c r="U6" s="376"/>
      <c r="V6" s="374" t="str">
        <f>IF(AND('[5]Mapa final'!$H$10="Muy Alta",'[5]Mapa final'!$L$10="Moderado"),CONCATENATE("R",'[5]Mapa final'!$A$10),"")</f>
        <v/>
      </c>
      <c r="W6" s="375"/>
      <c r="X6" s="375" t="str">
        <f>IF(AND('[5]Mapa final'!$H$16="Muy Alta",'[5]Mapa final'!$L$16="Moderado"),CONCATENATE("R",'[5]Mapa final'!$A$16),"")</f>
        <v/>
      </c>
      <c r="Y6" s="375"/>
      <c r="Z6" s="375" t="str">
        <f>IF(AND('[5]Mapa final'!$H$22="Muy Alta",'[5]Mapa final'!$L$22="Moderado"),CONCATENATE("R",'[5]Mapa final'!$A$22),"")</f>
        <v/>
      </c>
      <c r="AA6" s="376"/>
      <c r="AB6" s="374" t="str">
        <f>IF(AND('[5]Mapa final'!$H$10="Muy Alta",'[5]Mapa final'!$L$10="Mayor"),CONCATENATE("R",'[5]Mapa final'!$A$10),"")</f>
        <v/>
      </c>
      <c r="AC6" s="375"/>
      <c r="AD6" s="375" t="str">
        <f>IF(AND('[5]Mapa final'!$H$16="Muy Alta",'[5]Mapa final'!$L$16="Mayor"),CONCATENATE("R",'[5]Mapa final'!$A$16),"")</f>
        <v/>
      </c>
      <c r="AE6" s="375"/>
      <c r="AF6" s="375" t="str">
        <f>IF(AND('[5]Mapa final'!$H$22="Muy Alta",'[5]Mapa final'!$L$22="Mayor"),CONCATENATE("R",'[5]Mapa final'!$A$22),"")</f>
        <v/>
      </c>
      <c r="AG6" s="376"/>
      <c r="AH6" s="364" t="str">
        <f>IF(AND('[5]Mapa final'!$H$10="Muy Alta",'[5]Mapa final'!$L$10="Catastrófico"),CONCATENATE("R",'[5]Mapa final'!$A$10),"")</f>
        <v/>
      </c>
      <c r="AI6" s="365"/>
      <c r="AJ6" s="365" t="str">
        <f>IF(AND('[5]Mapa final'!$H$16="Muy Alta",'[5]Mapa final'!$L$16="Catastrófico"),CONCATENATE("R",'[5]Mapa final'!$A$16),"")</f>
        <v/>
      </c>
      <c r="AK6" s="365"/>
      <c r="AL6" s="365" t="str">
        <f>IF(AND('[5]Mapa final'!$H$22="Muy Alta",'[5]Mapa final'!$L$22="Catastrófico"),CONCATENATE("R",'[5]Mapa final'!$A$22),"")</f>
        <v/>
      </c>
      <c r="AM6" s="366"/>
      <c r="AO6" s="391" t="s">
        <v>80</v>
      </c>
      <c r="AP6" s="392"/>
      <c r="AQ6" s="392"/>
      <c r="AR6" s="392"/>
      <c r="AS6" s="392"/>
      <c r="AT6" s="393"/>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99" ht="15" customHeight="1" x14ac:dyDescent="0.25">
      <c r="A7" s="1"/>
      <c r="B7" s="389"/>
      <c r="C7" s="389"/>
      <c r="D7" s="390"/>
      <c r="E7" s="381"/>
      <c r="F7" s="382"/>
      <c r="G7" s="382"/>
      <c r="H7" s="382"/>
      <c r="I7" s="383"/>
      <c r="J7" s="367"/>
      <c r="K7" s="368"/>
      <c r="L7" s="368"/>
      <c r="M7" s="368"/>
      <c r="N7" s="368"/>
      <c r="O7" s="370"/>
      <c r="P7" s="367"/>
      <c r="Q7" s="368"/>
      <c r="R7" s="368"/>
      <c r="S7" s="368"/>
      <c r="T7" s="368"/>
      <c r="U7" s="370"/>
      <c r="V7" s="367"/>
      <c r="W7" s="368"/>
      <c r="X7" s="368"/>
      <c r="Y7" s="368"/>
      <c r="Z7" s="368"/>
      <c r="AA7" s="370"/>
      <c r="AB7" s="367"/>
      <c r="AC7" s="368"/>
      <c r="AD7" s="368"/>
      <c r="AE7" s="368"/>
      <c r="AF7" s="368"/>
      <c r="AG7" s="370"/>
      <c r="AH7" s="358"/>
      <c r="AI7" s="359"/>
      <c r="AJ7" s="359"/>
      <c r="AK7" s="359"/>
      <c r="AL7" s="359"/>
      <c r="AM7" s="360"/>
      <c r="AN7" s="1"/>
      <c r="AO7" s="394"/>
      <c r="AP7" s="395"/>
      <c r="AQ7" s="395"/>
      <c r="AR7" s="395"/>
      <c r="AS7" s="395"/>
      <c r="AT7" s="396"/>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99" ht="15" customHeight="1" x14ac:dyDescent="0.25">
      <c r="A8" s="1"/>
      <c r="B8" s="389"/>
      <c r="C8" s="389"/>
      <c r="D8" s="390"/>
      <c r="E8" s="381"/>
      <c r="F8" s="382"/>
      <c r="G8" s="382"/>
      <c r="H8" s="382"/>
      <c r="I8" s="383"/>
      <c r="J8" s="367" t="str">
        <f>IF(AND('[5]Mapa final'!$H$28="Muy Alta",'[5]Mapa final'!$L$28="Leve"),CONCATENATE("R",'[5]Mapa final'!$A$28),"")</f>
        <v/>
      </c>
      <c r="K8" s="368"/>
      <c r="L8" s="369" t="str">
        <f>IF(AND('[5]Mapa final'!$H$34="Muy Alta",'[5]Mapa final'!$L$34="Leve"),CONCATENATE("R",'[5]Mapa final'!$A$34),"")</f>
        <v/>
      </c>
      <c r="M8" s="369"/>
      <c r="N8" s="369" t="str">
        <f>IF(AND('[5]Mapa final'!$H$40="Muy Alta",'[5]Mapa final'!$L$40="Leve"),CONCATENATE("R",'[5]Mapa final'!$A$40),"")</f>
        <v/>
      </c>
      <c r="O8" s="370"/>
      <c r="P8" s="367" t="str">
        <f>IF(AND('[5]Mapa final'!$H$28="Muy Alta",'[5]Mapa final'!$L$28="Menor"),CONCATENATE("R",'[5]Mapa final'!$A$28),"")</f>
        <v/>
      </c>
      <c r="Q8" s="368"/>
      <c r="R8" s="369" t="str">
        <f>IF(AND('[5]Mapa final'!$H$34="Muy Alta",'[5]Mapa final'!$L$34="Menor"),CONCATENATE("R",'[5]Mapa final'!$A$34),"")</f>
        <v/>
      </c>
      <c r="S8" s="369"/>
      <c r="T8" s="369" t="str">
        <f>IF(AND('[5]Mapa final'!$H$40="Muy Alta",'[5]Mapa final'!$L$40="Menor"),CONCATENATE("R",'[5]Mapa final'!$A$40),"")</f>
        <v/>
      </c>
      <c r="U8" s="370"/>
      <c r="V8" s="367" t="str">
        <f>IF(AND('[5]Mapa final'!$H$28="Muy Alta",'[5]Mapa final'!$L$28="Moderado"),CONCATENATE("R",'[5]Mapa final'!$A$28),"")</f>
        <v/>
      </c>
      <c r="W8" s="368"/>
      <c r="X8" s="369" t="str">
        <f>IF(AND('[5]Mapa final'!$H$34="Muy Alta",'[5]Mapa final'!$L$34="Moderado"),CONCATENATE("R",'[5]Mapa final'!$A$34),"")</f>
        <v/>
      </c>
      <c r="Y8" s="369"/>
      <c r="Z8" s="369" t="str">
        <f>IF(AND('[5]Mapa final'!$H$40="Muy Alta",'[5]Mapa final'!$L$40="Moderado"),CONCATENATE("R",'[5]Mapa final'!$A$40),"")</f>
        <v/>
      </c>
      <c r="AA8" s="370"/>
      <c r="AB8" s="367" t="str">
        <f>IF(AND('[5]Mapa final'!$H$28="Muy Alta",'[5]Mapa final'!$L$28="Mayor"),CONCATENATE("R",'[5]Mapa final'!$A$28),"")</f>
        <v/>
      </c>
      <c r="AC8" s="368"/>
      <c r="AD8" s="369" t="str">
        <f>IF(AND('[5]Mapa final'!$H$34="Muy Alta",'[5]Mapa final'!$L$34="Mayor"),CONCATENATE("R",'[5]Mapa final'!$A$34),"")</f>
        <v/>
      </c>
      <c r="AE8" s="369"/>
      <c r="AF8" s="369" t="str">
        <f>IF(AND('[5]Mapa final'!$H$40="Muy Alta",'[5]Mapa final'!$L$40="Mayor"),CONCATENATE("R",'[5]Mapa final'!$A$40),"")</f>
        <v/>
      </c>
      <c r="AG8" s="370"/>
      <c r="AH8" s="358" t="str">
        <f>IF(AND('[5]Mapa final'!$H$28="Muy Alta",'[5]Mapa final'!$L$28="Catastrófico"),CONCATENATE("R",'[5]Mapa final'!$A$28),"")</f>
        <v/>
      </c>
      <c r="AI8" s="359"/>
      <c r="AJ8" s="359" t="str">
        <f>IF(AND('[5]Mapa final'!$H$34="Muy Alta",'[5]Mapa final'!$L$34="Catastrófico"),CONCATENATE("R",'[5]Mapa final'!$A$34),"")</f>
        <v/>
      </c>
      <c r="AK8" s="359"/>
      <c r="AL8" s="359" t="str">
        <f>IF(AND('[5]Mapa final'!$H$40="Muy Alta",'[5]Mapa final'!$L$40="Catastrófico"),CONCATENATE("R",'[5]Mapa final'!$A$40),"")</f>
        <v/>
      </c>
      <c r="AM8" s="360"/>
      <c r="AN8" s="1"/>
      <c r="AO8" s="394"/>
      <c r="AP8" s="395"/>
      <c r="AQ8" s="395"/>
      <c r="AR8" s="395"/>
      <c r="AS8" s="395"/>
      <c r="AT8" s="396"/>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99" ht="15" customHeight="1" x14ac:dyDescent="0.25">
      <c r="A9" s="1"/>
      <c r="B9" s="389"/>
      <c r="C9" s="389"/>
      <c r="D9" s="390"/>
      <c r="E9" s="381"/>
      <c r="F9" s="382"/>
      <c r="G9" s="382"/>
      <c r="H9" s="382"/>
      <c r="I9" s="383"/>
      <c r="J9" s="367"/>
      <c r="K9" s="368"/>
      <c r="L9" s="369"/>
      <c r="M9" s="369"/>
      <c r="N9" s="369"/>
      <c r="O9" s="370"/>
      <c r="P9" s="367"/>
      <c r="Q9" s="368"/>
      <c r="R9" s="369"/>
      <c r="S9" s="369"/>
      <c r="T9" s="369"/>
      <c r="U9" s="370"/>
      <c r="V9" s="367"/>
      <c r="W9" s="368"/>
      <c r="X9" s="369"/>
      <c r="Y9" s="369"/>
      <c r="Z9" s="369"/>
      <c r="AA9" s="370"/>
      <c r="AB9" s="367"/>
      <c r="AC9" s="368"/>
      <c r="AD9" s="369"/>
      <c r="AE9" s="369"/>
      <c r="AF9" s="369"/>
      <c r="AG9" s="370"/>
      <c r="AH9" s="358"/>
      <c r="AI9" s="359"/>
      <c r="AJ9" s="359"/>
      <c r="AK9" s="359"/>
      <c r="AL9" s="359"/>
      <c r="AM9" s="360"/>
      <c r="AN9" s="1"/>
      <c r="AO9" s="394"/>
      <c r="AP9" s="395"/>
      <c r="AQ9" s="395"/>
      <c r="AR9" s="395"/>
      <c r="AS9" s="395"/>
      <c r="AT9" s="396"/>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99" ht="15" customHeight="1" x14ac:dyDescent="0.25">
      <c r="A10" s="1"/>
      <c r="B10" s="389"/>
      <c r="C10" s="389"/>
      <c r="D10" s="390"/>
      <c r="E10" s="381"/>
      <c r="F10" s="382"/>
      <c r="G10" s="382"/>
      <c r="H10" s="382"/>
      <c r="I10" s="383"/>
      <c r="J10" s="367" t="str">
        <f>IF(AND('[5]Mapa final'!$H$46="Muy Alta",'[5]Mapa final'!$L$46="Leve"),CONCATENATE("R",'[5]Mapa final'!$A$46),"")</f>
        <v/>
      </c>
      <c r="K10" s="368"/>
      <c r="L10" s="369" t="str">
        <f>IF(AND('[5]Mapa final'!$H$52="Muy Alta",'[5]Mapa final'!$L$52="Leve"),CONCATENATE("R",'[5]Mapa final'!$A$52),"")</f>
        <v/>
      </c>
      <c r="M10" s="369"/>
      <c r="N10" s="369" t="str">
        <f>IF(AND('[5]Mapa final'!$H$58="Muy Alta",'[5]Mapa final'!$L$58="Leve"),CONCATENATE("R",'[5]Mapa final'!$A$58),"")</f>
        <v/>
      </c>
      <c r="O10" s="370"/>
      <c r="P10" s="367" t="str">
        <f>IF(AND('[5]Mapa final'!$H$46="Muy Alta",'[5]Mapa final'!$L$46="Menor"),CONCATENATE("R",'[5]Mapa final'!$A$46),"")</f>
        <v/>
      </c>
      <c r="Q10" s="368"/>
      <c r="R10" s="369" t="str">
        <f>IF(AND('[5]Mapa final'!$H$52="Muy Alta",'[5]Mapa final'!$L$52="Menor"),CONCATENATE("R",'[5]Mapa final'!$A$52),"")</f>
        <v/>
      </c>
      <c r="S10" s="369"/>
      <c r="T10" s="369" t="str">
        <f>IF(AND('[5]Mapa final'!$H$58="Muy Alta",'[5]Mapa final'!$L$58="Menor"),CONCATENATE("R",'[5]Mapa final'!$A$58),"")</f>
        <v/>
      </c>
      <c r="U10" s="370"/>
      <c r="V10" s="367" t="str">
        <f>IF(AND('[5]Mapa final'!$H$46="Muy Alta",'[5]Mapa final'!$L$46="Moderado"),CONCATENATE("R",'[5]Mapa final'!$A$46),"")</f>
        <v/>
      </c>
      <c r="W10" s="368"/>
      <c r="X10" s="369" t="str">
        <f>IF(AND('[5]Mapa final'!$H$52="Muy Alta",'[5]Mapa final'!$L$52="Moderado"),CONCATENATE("R",'[5]Mapa final'!$A$52),"")</f>
        <v/>
      </c>
      <c r="Y10" s="369"/>
      <c r="Z10" s="369" t="str">
        <f>IF(AND('[5]Mapa final'!$H$58="Muy Alta",'[5]Mapa final'!$L$58="Moderado"),CONCATENATE("R",'[5]Mapa final'!$A$58),"")</f>
        <v/>
      </c>
      <c r="AA10" s="370"/>
      <c r="AB10" s="367" t="str">
        <f>IF(AND('[5]Mapa final'!$H$46="Muy Alta",'[5]Mapa final'!$L$46="Mayor"),CONCATENATE("R",'[5]Mapa final'!$A$46),"")</f>
        <v/>
      </c>
      <c r="AC10" s="368"/>
      <c r="AD10" s="369" t="str">
        <f>IF(AND('[5]Mapa final'!$H$52="Muy Alta",'[5]Mapa final'!$L$52="Mayor"),CONCATENATE("R",'[5]Mapa final'!$A$52),"")</f>
        <v/>
      </c>
      <c r="AE10" s="369"/>
      <c r="AF10" s="369" t="str">
        <f>IF(AND('[5]Mapa final'!$H$58="Muy Alta",'[5]Mapa final'!$L$58="Mayor"),CONCATENATE("R",'[5]Mapa final'!$A$58),"")</f>
        <v/>
      </c>
      <c r="AG10" s="370"/>
      <c r="AH10" s="358" t="str">
        <f>IF(AND('[5]Mapa final'!$H$46="Muy Alta",'[5]Mapa final'!$L$46="Catastrófico"),CONCATENATE("R",'[5]Mapa final'!$A$46),"")</f>
        <v/>
      </c>
      <c r="AI10" s="359"/>
      <c r="AJ10" s="359" t="str">
        <f>IF(AND('[5]Mapa final'!$H$52="Muy Alta",'[5]Mapa final'!$L$52="Catastrófico"),CONCATENATE("R",'[5]Mapa final'!$A$52),"")</f>
        <v/>
      </c>
      <c r="AK10" s="359"/>
      <c r="AL10" s="359" t="str">
        <f>IF(AND('[5]Mapa final'!$H$58="Muy Alta",'[5]Mapa final'!$L$58="Catastrófico"),CONCATENATE("R",'[5]Mapa final'!$A$58),"")</f>
        <v/>
      </c>
      <c r="AM10" s="360"/>
      <c r="AN10" s="1"/>
      <c r="AO10" s="394"/>
      <c r="AP10" s="395"/>
      <c r="AQ10" s="395"/>
      <c r="AR10" s="395"/>
      <c r="AS10" s="395"/>
      <c r="AT10" s="396"/>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99" ht="15" customHeight="1" x14ac:dyDescent="0.25">
      <c r="A11" s="1"/>
      <c r="B11" s="389"/>
      <c r="C11" s="389"/>
      <c r="D11" s="390"/>
      <c r="E11" s="381"/>
      <c r="F11" s="382"/>
      <c r="G11" s="382"/>
      <c r="H11" s="382"/>
      <c r="I11" s="383"/>
      <c r="J11" s="367"/>
      <c r="K11" s="368"/>
      <c r="L11" s="369"/>
      <c r="M11" s="369"/>
      <c r="N11" s="369"/>
      <c r="O11" s="370"/>
      <c r="P11" s="367"/>
      <c r="Q11" s="368"/>
      <c r="R11" s="369"/>
      <c r="S11" s="369"/>
      <c r="T11" s="369"/>
      <c r="U11" s="370"/>
      <c r="V11" s="367"/>
      <c r="W11" s="368"/>
      <c r="X11" s="369"/>
      <c r="Y11" s="369"/>
      <c r="Z11" s="369"/>
      <c r="AA11" s="370"/>
      <c r="AB11" s="367"/>
      <c r="AC11" s="368"/>
      <c r="AD11" s="369"/>
      <c r="AE11" s="369"/>
      <c r="AF11" s="369"/>
      <c r="AG11" s="370"/>
      <c r="AH11" s="358"/>
      <c r="AI11" s="359"/>
      <c r="AJ11" s="359"/>
      <c r="AK11" s="359"/>
      <c r="AL11" s="359"/>
      <c r="AM11" s="360"/>
      <c r="AN11" s="1"/>
      <c r="AO11" s="394"/>
      <c r="AP11" s="395"/>
      <c r="AQ11" s="395"/>
      <c r="AR11" s="395"/>
      <c r="AS11" s="395"/>
      <c r="AT11" s="396"/>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99" ht="15" customHeight="1" x14ac:dyDescent="0.25">
      <c r="A12" s="1"/>
      <c r="B12" s="389"/>
      <c r="C12" s="389"/>
      <c r="D12" s="390"/>
      <c r="E12" s="381"/>
      <c r="F12" s="382"/>
      <c r="G12" s="382"/>
      <c r="H12" s="382"/>
      <c r="I12" s="383"/>
      <c r="J12" s="367" t="str">
        <f>IF(AND('[5]Mapa final'!$H$64="Muy Alta",'[5]Mapa final'!$L$64="Leve"),CONCATENATE("R",'[5]Mapa final'!$A$64),"")</f>
        <v/>
      </c>
      <c r="K12" s="368"/>
      <c r="L12" s="369" t="str">
        <f>IF(AND('[5]Mapa final'!$H$70="Muy Alta",'[5]Mapa final'!$L$70="Leve"),CONCATENATE("R",'[5]Mapa final'!$A$70),"")</f>
        <v/>
      </c>
      <c r="M12" s="369"/>
      <c r="N12" s="369" t="str">
        <f>IF(AND('[5]Mapa final'!$H$76="Muy Alta",'[5]Mapa final'!$L$76="Leve"),CONCATENATE("R",'[5]Mapa final'!$A$76),"")</f>
        <v/>
      </c>
      <c r="O12" s="370"/>
      <c r="P12" s="367" t="str">
        <f>IF(AND('[5]Mapa final'!$H$64="Muy Alta",'[5]Mapa final'!$L$64="Menor"),CONCATENATE("R",'[5]Mapa final'!$A$64),"")</f>
        <v/>
      </c>
      <c r="Q12" s="368"/>
      <c r="R12" s="369" t="str">
        <f>IF(AND('[5]Mapa final'!$H$70="Muy Alta",'[5]Mapa final'!$L$70="Menor"),CONCATENATE("R",'[5]Mapa final'!$A$70),"")</f>
        <v/>
      </c>
      <c r="S12" s="369"/>
      <c r="T12" s="369" t="str">
        <f>IF(AND('[5]Mapa final'!$H$76="Muy Alta",'[5]Mapa final'!$L$76="Menor"),CONCATENATE("R",'[5]Mapa final'!$A$76),"")</f>
        <v/>
      </c>
      <c r="U12" s="370"/>
      <c r="V12" s="367" t="str">
        <f>IF(AND('[5]Mapa final'!$H$64="Muy Alta",'[5]Mapa final'!$L$64="Moderado"),CONCATENATE("R",'[5]Mapa final'!$A$64),"")</f>
        <v/>
      </c>
      <c r="W12" s="368"/>
      <c r="X12" s="369" t="str">
        <f>IF(AND('[5]Mapa final'!$H$70="Muy Alta",'[5]Mapa final'!$L$70="Moderado"),CONCATENATE("R",'[5]Mapa final'!$A$70),"")</f>
        <v/>
      </c>
      <c r="Y12" s="369"/>
      <c r="Z12" s="369" t="str">
        <f>IF(AND('[5]Mapa final'!$H$76="Muy Alta",'[5]Mapa final'!$L$76="Moderado"),CONCATENATE("R",'[5]Mapa final'!$A$76),"")</f>
        <v/>
      </c>
      <c r="AA12" s="370"/>
      <c r="AB12" s="367" t="str">
        <f>IF(AND('[5]Mapa final'!$H$64="Muy Alta",'[5]Mapa final'!$L$64="Mayor"),CONCATENATE("R",'[5]Mapa final'!$A$64),"")</f>
        <v/>
      </c>
      <c r="AC12" s="368"/>
      <c r="AD12" s="369" t="str">
        <f>IF(AND('[5]Mapa final'!$H$70="Muy Alta",'[5]Mapa final'!$L$70="Mayor"),CONCATENATE("R",'[5]Mapa final'!$A$70),"")</f>
        <v/>
      </c>
      <c r="AE12" s="369"/>
      <c r="AF12" s="369" t="str">
        <f>IF(AND('[5]Mapa final'!$H$76="Muy Alta",'[5]Mapa final'!$L$76="Mayor"),CONCATENATE("R",'[5]Mapa final'!$A$76),"")</f>
        <v/>
      </c>
      <c r="AG12" s="370"/>
      <c r="AH12" s="358" t="str">
        <f>IF(AND('[5]Mapa final'!$H$64="Muy Alta",'[5]Mapa final'!$L$64="Catastrófico"),CONCATENATE("R",'[5]Mapa final'!$A$64),"")</f>
        <v/>
      </c>
      <c r="AI12" s="359"/>
      <c r="AJ12" s="359" t="str">
        <f>IF(AND('[5]Mapa final'!$H$70="Muy Alta",'[5]Mapa final'!$L$70="Catastrófico"),CONCATENATE("R",'[5]Mapa final'!$A$70),"")</f>
        <v/>
      </c>
      <c r="AK12" s="359"/>
      <c r="AL12" s="359" t="str">
        <f>IF(AND('[5]Mapa final'!$H$76="Muy Alta",'[5]Mapa final'!$L$76="Catastrófico"),CONCATENATE("R",'[5]Mapa final'!$A$76),"")</f>
        <v/>
      </c>
      <c r="AM12" s="360"/>
      <c r="AN12" s="1"/>
      <c r="AO12" s="394"/>
      <c r="AP12" s="395"/>
      <c r="AQ12" s="395"/>
      <c r="AR12" s="395"/>
      <c r="AS12" s="395"/>
      <c r="AT12" s="396"/>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99" ht="15.75" customHeight="1" thickBot="1" x14ac:dyDescent="0.3">
      <c r="A13" s="1"/>
      <c r="B13" s="389"/>
      <c r="C13" s="389"/>
      <c r="D13" s="390"/>
      <c r="E13" s="384"/>
      <c r="F13" s="385"/>
      <c r="G13" s="385"/>
      <c r="H13" s="385"/>
      <c r="I13" s="386"/>
      <c r="J13" s="367"/>
      <c r="K13" s="368"/>
      <c r="L13" s="368"/>
      <c r="M13" s="368"/>
      <c r="N13" s="368"/>
      <c r="O13" s="370"/>
      <c r="P13" s="367"/>
      <c r="Q13" s="368"/>
      <c r="R13" s="368"/>
      <c r="S13" s="368"/>
      <c r="T13" s="368"/>
      <c r="U13" s="370"/>
      <c r="V13" s="367"/>
      <c r="W13" s="368"/>
      <c r="X13" s="368"/>
      <c r="Y13" s="368"/>
      <c r="Z13" s="368"/>
      <c r="AA13" s="370"/>
      <c r="AB13" s="367"/>
      <c r="AC13" s="368"/>
      <c r="AD13" s="368"/>
      <c r="AE13" s="368"/>
      <c r="AF13" s="368"/>
      <c r="AG13" s="370"/>
      <c r="AH13" s="361"/>
      <c r="AI13" s="362"/>
      <c r="AJ13" s="362"/>
      <c r="AK13" s="362"/>
      <c r="AL13" s="362"/>
      <c r="AM13" s="363"/>
      <c r="AN13" s="1"/>
      <c r="AO13" s="397"/>
      <c r="AP13" s="398"/>
      <c r="AQ13" s="398"/>
      <c r="AR13" s="398"/>
      <c r="AS13" s="398"/>
      <c r="AT13" s="399"/>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99" ht="15" customHeight="1" x14ac:dyDescent="0.25">
      <c r="A14" s="1"/>
      <c r="B14" s="389"/>
      <c r="C14" s="389"/>
      <c r="D14" s="390"/>
      <c r="E14" s="378" t="s">
        <v>79</v>
      </c>
      <c r="F14" s="379"/>
      <c r="G14" s="379"/>
      <c r="H14" s="379"/>
      <c r="I14" s="379"/>
      <c r="J14" s="357" t="str">
        <f>IF(AND('[5]Mapa final'!$H$10="Alta",'[5]Mapa final'!$L$10="Leve"),CONCATENATE("R",'[5]Mapa final'!$A$10),"")</f>
        <v/>
      </c>
      <c r="K14" s="353"/>
      <c r="L14" s="353" t="str">
        <f>IF(AND('[5]Mapa final'!$H$16="Alta",'[5]Mapa final'!$L$16="Leve"),CONCATENATE("R",'[5]Mapa final'!$A$16),"")</f>
        <v/>
      </c>
      <c r="M14" s="353"/>
      <c r="N14" s="353" t="str">
        <f>IF(AND('[5]Mapa final'!$H$22="Alta",'[5]Mapa final'!$L$22="Leve"),CONCATENATE("R",'[5]Mapa final'!$A$22),"")</f>
        <v/>
      </c>
      <c r="O14" s="354"/>
      <c r="P14" s="357" t="str">
        <f>IF(AND('[5]Mapa final'!$H$10="Alta",'[5]Mapa final'!$L$10="Menor"),CONCATENATE("R",'[5]Mapa final'!$A$10),"")</f>
        <v/>
      </c>
      <c r="Q14" s="353"/>
      <c r="R14" s="353" t="str">
        <f>IF(AND('[5]Mapa final'!$H$16="Alta",'[5]Mapa final'!$L$16="Menor"),CONCATENATE("R",'[5]Mapa final'!$A$16),"")</f>
        <v/>
      </c>
      <c r="S14" s="353"/>
      <c r="T14" s="353" t="str">
        <f>IF(AND('[5]Mapa final'!$H$22="Alta",'[5]Mapa final'!$L$22="Menor"),CONCATENATE("R",'[5]Mapa final'!$A$22),"")</f>
        <v/>
      </c>
      <c r="U14" s="354"/>
      <c r="V14" s="374" t="str">
        <f>IF(AND('[5]Mapa final'!$H$10="Alta",'[5]Mapa final'!$L$10="Moderado"),CONCATENATE("R",'[5]Mapa final'!$A$10),"")</f>
        <v/>
      </c>
      <c r="W14" s="375"/>
      <c r="X14" s="375" t="str">
        <f>IF(AND('[5]Mapa final'!$H$16="Alta",'[5]Mapa final'!$L$16="Moderado"),CONCATENATE("R",'[5]Mapa final'!$A$16),"")</f>
        <v/>
      </c>
      <c r="Y14" s="375"/>
      <c r="Z14" s="375" t="str">
        <f>IF(AND('[5]Mapa final'!$H$22="Alta",'[5]Mapa final'!$L$22="Moderado"),CONCATENATE("R",'[5]Mapa final'!$A$22),"")</f>
        <v/>
      </c>
      <c r="AA14" s="376"/>
      <c r="AB14" s="374" t="str">
        <f>IF(AND('[5]Mapa final'!$H$10="Alta",'[5]Mapa final'!$L$10="Mayor"),CONCATENATE("R",'[5]Mapa final'!$A$10),"")</f>
        <v/>
      </c>
      <c r="AC14" s="375"/>
      <c r="AD14" s="375" t="str">
        <f>IF(AND('[5]Mapa final'!$H$16="Alta",'[5]Mapa final'!$L$16="Mayor"),CONCATENATE("R",'[5]Mapa final'!$A$16),"")</f>
        <v/>
      </c>
      <c r="AE14" s="375"/>
      <c r="AF14" s="375" t="str">
        <f>IF(AND('[5]Mapa final'!$H$22="Alta",'[5]Mapa final'!$L$22="Mayor"),CONCATENATE("R",'[5]Mapa final'!$A$22),"")</f>
        <v/>
      </c>
      <c r="AG14" s="376"/>
      <c r="AH14" s="364" t="str">
        <f>IF(AND('[5]Mapa final'!$H$10="Alta",'[5]Mapa final'!$L$10="Catastrófico"),CONCATENATE("R",'[5]Mapa final'!$A$10),"")</f>
        <v/>
      </c>
      <c r="AI14" s="365"/>
      <c r="AJ14" s="365" t="str">
        <f>IF(AND('[5]Mapa final'!$H$16="Alta",'[5]Mapa final'!$L$16="Catastrófico"),CONCATENATE("R",'[5]Mapa final'!$A$16),"")</f>
        <v/>
      </c>
      <c r="AK14" s="365"/>
      <c r="AL14" s="365" t="str">
        <f>IF(AND('[5]Mapa final'!$H$22="Alta",'[5]Mapa final'!$L$22="Catastrófico"),CONCATENATE("R",'[5]Mapa final'!$A$22),"")</f>
        <v/>
      </c>
      <c r="AM14" s="366"/>
      <c r="AN14" s="1"/>
      <c r="AO14" s="400" t="s">
        <v>78</v>
      </c>
      <c r="AP14" s="401"/>
      <c r="AQ14" s="401"/>
      <c r="AR14" s="401"/>
      <c r="AS14" s="401"/>
      <c r="AT14" s="402"/>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99" ht="15" customHeight="1" x14ac:dyDescent="0.25">
      <c r="A15" s="1"/>
      <c r="B15" s="389"/>
      <c r="C15" s="389"/>
      <c r="D15" s="390"/>
      <c r="E15" s="381"/>
      <c r="F15" s="382"/>
      <c r="G15" s="382"/>
      <c r="H15" s="382"/>
      <c r="I15" s="387"/>
      <c r="J15" s="349"/>
      <c r="K15" s="350"/>
      <c r="L15" s="350"/>
      <c r="M15" s="350"/>
      <c r="N15" s="350"/>
      <c r="O15" s="355"/>
      <c r="P15" s="349"/>
      <c r="Q15" s="350"/>
      <c r="R15" s="350"/>
      <c r="S15" s="350"/>
      <c r="T15" s="350"/>
      <c r="U15" s="355"/>
      <c r="V15" s="367"/>
      <c r="W15" s="368"/>
      <c r="X15" s="368"/>
      <c r="Y15" s="368"/>
      <c r="Z15" s="368"/>
      <c r="AA15" s="370"/>
      <c r="AB15" s="367"/>
      <c r="AC15" s="368"/>
      <c r="AD15" s="368"/>
      <c r="AE15" s="368"/>
      <c r="AF15" s="368"/>
      <c r="AG15" s="370"/>
      <c r="AH15" s="358"/>
      <c r="AI15" s="359"/>
      <c r="AJ15" s="359"/>
      <c r="AK15" s="359"/>
      <c r="AL15" s="359"/>
      <c r="AM15" s="360"/>
      <c r="AN15" s="1"/>
      <c r="AO15" s="403"/>
      <c r="AP15" s="404"/>
      <c r="AQ15" s="404"/>
      <c r="AR15" s="404"/>
      <c r="AS15" s="404"/>
      <c r="AT15" s="405"/>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99" ht="15" customHeight="1" x14ac:dyDescent="0.25">
      <c r="A16" s="1"/>
      <c r="B16" s="389"/>
      <c r="C16" s="389"/>
      <c r="D16" s="390"/>
      <c r="E16" s="381"/>
      <c r="F16" s="382"/>
      <c r="G16" s="382"/>
      <c r="H16" s="382"/>
      <c r="I16" s="387"/>
      <c r="J16" s="349" t="str">
        <f>IF(AND('[5]Mapa final'!$H$28="Alta",'[5]Mapa final'!$L$28="Leve"),CONCATENATE("R",'[5]Mapa final'!$A$28),"")</f>
        <v/>
      </c>
      <c r="K16" s="350"/>
      <c r="L16" s="350" t="str">
        <f>IF(AND('[5]Mapa final'!$H$34="Alta",'[5]Mapa final'!$L$34="Leve"),CONCATENATE("R",'[5]Mapa final'!$A$34),"")</f>
        <v/>
      </c>
      <c r="M16" s="350"/>
      <c r="N16" s="350" t="str">
        <f>IF(AND('[5]Mapa final'!$H$40="Alta",'[5]Mapa final'!$L$40="Leve"),CONCATENATE("R",'[5]Mapa final'!$A$40),"")</f>
        <v/>
      </c>
      <c r="O16" s="355"/>
      <c r="P16" s="349" t="str">
        <f>IF(AND('[5]Mapa final'!$H$28="Alta",'[5]Mapa final'!$L$28="Menor"),CONCATENATE("R",'[5]Mapa final'!$A$28),"")</f>
        <v/>
      </c>
      <c r="Q16" s="350"/>
      <c r="R16" s="350" t="str">
        <f>IF(AND('[5]Mapa final'!$H$34="Alta",'[5]Mapa final'!$L$34="Menor"),CONCATENATE("R",'[5]Mapa final'!$A$34),"")</f>
        <v/>
      </c>
      <c r="S16" s="350"/>
      <c r="T16" s="350" t="str">
        <f>IF(AND('[5]Mapa final'!$H$40="Alta",'[5]Mapa final'!$L$40="Menor"),CONCATENATE("R",'[5]Mapa final'!$A$40),"")</f>
        <v/>
      </c>
      <c r="U16" s="355"/>
      <c r="V16" s="367" t="str">
        <f>IF(AND('[5]Mapa final'!$H$28="Alta",'[5]Mapa final'!$L$28="Moderado"),CONCATENATE("R",'[5]Mapa final'!$A$28),"")</f>
        <v/>
      </c>
      <c r="W16" s="368"/>
      <c r="X16" s="369" t="str">
        <f>IF(AND('[5]Mapa final'!$H$34="Alta",'[5]Mapa final'!$L$34="Moderado"),CONCATENATE("R",'[5]Mapa final'!$A$34),"")</f>
        <v/>
      </c>
      <c r="Y16" s="369"/>
      <c r="Z16" s="369" t="str">
        <f>IF(AND('[5]Mapa final'!$H$40="Alta",'[5]Mapa final'!$L$40="Moderado"),CONCATENATE("R",'[5]Mapa final'!$A$40),"")</f>
        <v/>
      </c>
      <c r="AA16" s="370"/>
      <c r="AB16" s="367" t="str">
        <f>IF(AND('[5]Mapa final'!$H$28="Alta",'[5]Mapa final'!$L$28="Mayor"),CONCATENATE("R",'[5]Mapa final'!$A$28),"")</f>
        <v/>
      </c>
      <c r="AC16" s="368"/>
      <c r="AD16" s="369" t="str">
        <f>IF(AND('[5]Mapa final'!$H$34="Alta",'[5]Mapa final'!$L$34="Mayor"),CONCATENATE("R",'[5]Mapa final'!$A$34),"")</f>
        <v/>
      </c>
      <c r="AE16" s="369"/>
      <c r="AF16" s="369" t="str">
        <f>IF(AND('[5]Mapa final'!$H$40="Alta",'[5]Mapa final'!$L$40="Mayor"),CONCATENATE("R",'[5]Mapa final'!$A$40),"")</f>
        <v/>
      </c>
      <c r="AG16" s="370"/>
      <c r="AH16" s="358" t="str">
        <f>IF(AND('[5]Mapa final'!$H$28="Alta",'[5]Mapa final'!$L$28="Catastrófico"),CONCATENATE("R",'[5]Mapa final'!$A$28),"")</f>
        <v/>
      </c>
      <c r="AI16" s="359"/>
      <c r="AJ16" s="359" t="str">
        <f>IF(AND('[5]Mapa final'!$H$34="Alta",'[5]Mapa final'!$L$34="Catastrófico"),CONCATENATE("R",'[5]Mapa final'!$A$34),"")</f>
        <v/>
      </c>
      <c r="AK16" s="359"/>
      <c r="AL16" s="359" t="str">
        <f>IF(AND('[5]Mapa final'!$H$40="Alta",'[5]Mapa final'!$L$40="Catastrófico"),CONCATENATE("R",'[5]Mapa final'!$A$40),"")</f>
        <v/>
      </c>
      <c r="AM16" s="360"/>
      <c r="AN16" s="1"/>
      <c r="AO16" s="403"/>
      <c r="AP16" s="404"/>
      <c r="AQ16" s="404"/>
      <c r="AR16" s="404"/>
      <c r="AS16" s="404"/>
      <c r="AT16" s="405"/>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5" customHeight="1" x14ac:dyDescent="0.25">
      <c r="A17" s="1"/>
      <c r="B17" s="389"/>
      <c r="C17" s="389"/>
      <c r="D17" s="390"/>
      <c r="E17" s="381"/>
      <c r="F17" s="382"/>
      <c r="G17" s="382"/>
      <c r="H17" s="382"/>
      <c r="I17" s="387"/>
      <c r="J17" s="349"/>
      <c r="K17" s="350"/>
      <c r="L17" s="350"/>
      <c r="M17" s="350"/>
      <c r="N17" s="350"/>
      <c r="O17" s="355"/>
      <c r="P17" s="349"/>
      <c r="Q17" s="350"/>
      <c r="R17" s="350"/>
      <c r="S17" s="350"/>
      <c r="T17" s="350"/>
      <c r="U17" s="355"/>
      <c r="V17" s="367"/>
      <c r="W17" s="368"/>
      <c r="X17" s="369"/>
      <c r="Y17" s="369"/>
      <c r="Z17" s="369"/>
      <c r="AA17" s="370"/>
      <c r="AB17" s="367"/>
      <c r="AC17" s="368"/>
      <c r="AD17" s="369"/>
      <c r="AE17" s="369"/>
      <c r="AF17" s="369"/>
      <c r="AG17" s="370"/>
      <c r="AH17" s="358"/>
      <c r="AI17" s="359"/>
      <c r="AJ17" s="359"/>
      <c r="AK17" s="359"/>
      <c r="AL17" s="359"/>
      <c r="AM17" s="360"/>
      <c r="AN17" s="1"/>
      <c r="AO17" s="403"/>
      <c r="AP17" s="404"/>
      <c r="AQ17" s="404"/>
      <c r="AR17" s="404"/>
      <c r="AS17" s="404"/>
      <c r="AT17" s="405"/>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5" customHeight="1" x14ac:dyDescent="0.25">
      <c r="A18" s="1"/>
      <c r="B18" s="389"/>
      <c r="C18" s="389"/>
      <c r="D18" s="390"/>
      <c r="E18" s="381"/>
      <c r="F18" s="382"/>
      <c r="G18" s="382"/>
      <c r="H18" s="382"/>
      <c r="I18" s="387"/>
      <c r="J18" s="349" t="str">
        <f>IF(AND('[5]Mapa final'!$H$46="Alta",'[5]Mapa final'!$L$46="Leve"),CONCATENATE("R",'[5]Mapa final'!$A$46),"")</f>
        <v/>
      </c>
      <c r="K18" s="350"/>
      <c r="L18" s="350" t="str">
        <f>IF(AND('[5]Mapa final'!$H$52="Alta",'[5]Mapa final'!$L$52="Leve"),CONCATENATE("R",'[5]Mapa final'!$A$52),"")</f>
        <v/>
      </c>
      <c r="M18" s="350"/>
      <c r="N18" s="350" t="str">
        <f>IF(AND('[5]Mapa final'!$H$58="Alta",'[5]Mapa final'!$L$58="Leve"),CONCATENATE("R",'[5]Mapa final'!$A$58),"")</f>
        <v/>
      </c>
      <c r="O18" s="355"/>
      <c r="P18" s="349" t="str">
        <f>IF(AND('[5]Mapa final'!$H$46="Alta",'[5]Mapa final'!$L$46="Menor"),CONCATENATE("R",'[5]Mapa final'!$A$46),"")</f>
        <v/>
      </c>
      <c r="Q18" s="350"/>
      <c r="R18" s="350" t="str">
        <f>IF(AND('[5]Mapa final'!$H$52="Alta",'[5]Mapa final'!$L$52="Menor"),CONCATENATE("R",'[5]Mapa final'!$A$52),"")</f>
        <v/>
      </c>
      <c r="S18" s="350"/>
      <c r="T18" s="350" t="str">
        <f>IF(AND('[5]Mapa final'!$H$58="Alta",'[5]Mapa final'!$L$58="Menor"),CONCATENATE("R",'[5]Mapa final'!$A$58),"")</f>
        <v/>
      </c>
      <c r="U18" s="355"/>
      <c r="V18" s="367" t="str">
        <f>IF(AND('[5]Mapa final'!$H$46="Alta",'[5]Mapa final'!$L$46="Moderado"),CONCATENATE("R",'[5]Mapa final'!$A$46),"")</f>
        <v/>
      </c>
      <c r="W18" s="368"/>
      <c r="X18" s="369" t="str">
        <f>IF(AND('[5]Mapa final'!$H$52="Alta",'[5]Mapa final'!$L$52="Moderado"),CONCATENATE("R",'[5]Mapa final'!$A$52),"")</f>
        <v/>
      </c>
      <c r="Y18" s="369"/>
      <c r="Z18" s="369" t="str">
        <f>IF(AND('[5]Mapa final'!$H$58="Alta",'[5]Mapa final'!$L$58="Moderado"),CONCATENATE("R",'[5]Mapa final'!$A$58),"")</f>
        <v/>
      </c>
      <c r="AA18" s="370"/>
      <c r="AB18" s="367" t="str">
        <f>IF(AND('[5]Mapa final'!$H$46="Alta",'[5]Mapa final'!$L$46="Mayor"),CONCATENATE("R",'[5]Mapa final'!$A$46),"")</f>
        <v/>
      </c>
      <c r="AC18" s="368"/>
      <c r="AD18" s="369" t="str">
        <f>IF(AND('[5]Mapa final'!$H$52="Alta",'[5]Mapa final'!$L$52="Mayor"),CONCATENATE("R",'[5]Mapa final'!$A$52),"")</f>
        <v/>
      </c>
      <c r="AE18" s="369"/>
      <c r="AF18" s="369" t="str">
        <f>IF(AND('[5]Mapa final'!$H$58="Alta",'[5]Mapa final'!$L$58="Mayor"),CONCATENATE("R",'[5]Mapa final'!$A$58),"")</f>
        <v/>
      </c>
      <c r="AG18" s="370"/>
      <c r="AH18" s="358" t="str">
        <f>IF(AND('[5]Mapa final'!$H$46="Alta",'[5]Mapa final'!$L$46="Catastrófico"),CONCATENATE("R",'[5]Mapa final'!$A$46),"")</f>
        <v/>
      </c>
      <c r="AI18" s="359"/>
      <c r="AJ18" s="359" t="str">
        <f>IF(AND('[5]Mapa final'!$H$52="Alta",'[5]Mapa final'!$L$52="Catastrófico"),CONCATENATE("R",'[5]Mapa final'!$A$52),"")</f>
        <v/>
      </c>
      <c r="AK18" s="359"/>
      <c r="AL18" s="359" t="str">
        <f>IF(AND('[5]Mapa final'!$H$58="Alta",'[5]Mapa final'!$L$58="Catastrófico"),CONCATENATE("R",'[5]Mapa final'!$A$58),"")</f>
        <v/>
      </c>
      <c r="AM18" s="360"/>
      <c r="AN18" s="1"/>
      <c r="AO18" s="403"/>
      <c r="AP18" s="404"/>
      <c r="AQ18" s="404"/>
      <c r="AR18" s="404"/>
      <c r="AS18" s="404"/>
      <c r="AT18" s="405"/>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5" customHeight="1" x14ac:dyDescent="0.25">
      <c r="A19" s="1"/>
      <c r="B19" s="389"/>
      <c r="C19" s="389"/>
      <c r="D19" s="390"/>
      <c r="E19" s="381"/>
      <c r="F19" s="382"/>
      <c r="G19" s="382"/>
      <c r="H19" s="382"/>
      <c r="I19" s="387"/>
      <c r="J19" s="349"/>
      <c r="K19" s="350"/>
      <c r="L19" s="350"/>
      <c r="M19" s="350"/>
      <c r="N19" s="350"/>
      <c r="O19" s="355"/>
      <c r="P19" s="349"/>
      <c r="Q19" s="350"/>
      <c r="R19" s="350"/>
      <c r="S19" s="350"/>
      <c r="T19" s="350"/>
      <c r="U19" s="355"/>
      <c r="V19" s="367"/>
      <c r="W19" s="368"/>
      <c r="X19" s="369"/>
      <c r="Y19" s="369"/>
      <c r="Z19" s="369"/>
      <c r="AA19" s="370"/>
      <c r="AB19" s="367"/>
      <c r="AC19" s="368"/>
      <c r="AD19" s="369"/>
      <c r="AE19" s="369"/>
      <c r="AF19" s="369"/>
      <c r="AG19" s="370"/>
      <c r="AH19" s="358"/>
      <c r="AI19" s="359"/>
      <c r="AJ19" s="359"/>
      <c r="AK19" s="359"/>
      <c r="AL19" s="359"/>
      <c r="AM19" s="360"/>
      <c r="AN19" s="1"/>
      <c r="AO19" s="403"/>
      <c r="AP19" s="404"/>
      <c r="AQ19" s="404"/>
      <c r="AR19" s="404"/>
      <c r="AS19" s="404"/>
      <c r="AT19" s="405"/>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5" customHeight="1" x14ac:dyDescent="0.25">
      <c r="A20" s="1"/>
      <c r="B20" s="389"/>
      <c r="C20" s="389"/>
      <c r="D20" s="390"/>
      <c r="E20" s="381"/>
      <c r="F20" s="382"/>
      <c r="G20" s="382"/>
      <c r="H20" s="382"/>
      <c r="I20" s="387"/>
      <c r="J20" s="349" t="str">
        <f>IF(AND('[5]Mapa final'!$H$64="Alta",'[5]Mapa final'!$L$64="Leve"),CONCATENATE("R",'[5]Mapa final'!$A$64),"")</f>
        <v/>
      </c>
      <c r="K20" s="350"/>
      <c r="L20" s="350" t="str">
        <f>IF(AND('[5]Mapa final'!$H$70="Alta",'[5]Mapa final'!$L$70="Leve"),CONCATENATE("R",'[5]Mapa final'!$A$70),"")</f>
        <v/>
      </c>
      <c r="M20" s="350"/>
      <c r="N20" s="350" t="str">
        <f>IF(AND('[5]Mapa final'!$H$76="Alta",'[5]Mapa final'!$L$76="Leve"),CONCATENATE("R",'[5]Mapa final'!$A$76),"")</f>
        <v/>
      </c>
      <c r="O20" s="355"/>
      <c r="P20" s="349" t="str">
        <f>IF(AND('[5]Mapa final'!$H$64="Alta",'[5]Mapa final'!$L$64="Menor"),CONCATENATE("R",'[5]Mapa final'!$A$64),"")</f>
        <v/>
      </c>
      <c r="Q20" s="350"/>
      <c r="R20" s="350" t="str">
        <f>IF(AND('[5]Mapa final'!$H$70="Alta",'[5]Mapa final'!$L$70="Menor"),CONCATENATE("R",'[5]Mapa final'!$A$70),"")</f>
        <v/>
      </c>
      <c r="S20" s="350"/>
      <c r="T20" s="350" t="str">
        <f>IF(AND('[5]Mapa final'!$H$76="Alta",'[5]Mapa final'!$L$76="Menor"),CONCATENATE("R",'[5]Mapa final'!$A$76),"")</f>
        <v/>
      </c>
      <c r="U20" s="355"/>
      <c r="V20" s="367" t="str">
        <f>IF(AND('[5]Mapa final'!$H$64="Alta",'[5]Mapa final'!$L$64="Moderado"),CONCATENATE("R",'[5]Mapa final'!$A$64),"")</f>
        <v/>
      </c>
      <c r="W20" s="368"/>
      <c r="X20" s="369" t="str">
        <f>IF(AND('[5]Mapa final'!$H$70="Alta",'[5]Mapa final'!$L$70="Moderado"),CONCATENATE("R",'[5]Mapa final'!$A$70),"")</f>
        <v/>
      </c>
      <c r="Y20" s="369"/>
      <c r="Z20" s="369" t="str">
        <f>IF(AND('[5]Mapa final'!$H$76="Alta",'[5]Mapa final'!$L$76="Moderado"),CONCATENATE("R",'[5]Mapa final'!$A$76),"")</f>
        <v/>
      </c>
      <c r="AA20" s="370"/>
      <c r="AB20" s="367" t="str">
        <f>IF(AND('[5]Mapa final'!$H$64="Alta",'[5]Mapa final'!$L$64="Mayor"),CONCATENATE("R",'[5]Mapa final'!$A$64),"")</f>
        <v/>
      </c>
      <c r="AC20" s="368"/>
      <c r="AD20" s="369" t="str">
        <f>IF(AND('[5]Mapa final'!$H$70="Alta",'[5]Mapa final'!$L$70="Mayor"),CONCATENATE("R",'[5]Mapa final'!$A$70),"")</f>
        <v/>
      </c>
      <c r="AE20" s="369"/>
      <c r="AF20" s="369" t="str">
        <f>IF(AND('[5]Mapa final'!$H$76="Alta",'[5]Mapa final'!$L$76="Mayor"),CONCATENATE("R",'[5]Mapa final'!$A$76),"")</f>
        <v/>
      </c>
      <c r="AG20" s="370"/>
      <c r="AH20" s="358" t="str">
        <f>IF(AND('[5]Mapa final'!$H$64="Alta",'[5]Mapa final'!$L$64="Catastrófico"),CONCATENATE("R",'[5]Mapa final'!$A$64),"")</f>
        <v/>
      </c>
      <c r="AI20" s="359"/>
      <c r="AJ20" s="359" t="str">
        <f>IF(AND('[5]Mapa final'!$H$70="Alta",'[5]Mapa final'!$L$70="Catastrófico"),CONCATENATE("R",'[5]Mapa final'!$A$70),"")</f>
        <v/>
      </c>
      <c r="AK20" s="359"/>
      <c r="AL20" s="359" t="str">
        <f>IF(AND('[5]Mapa final'!$H$76="Alta",'[5]Mapa final'!$L$76="Catastrófico"),CONCATENATE("R",'[5]Mapa final'!$A$76),"")</f>
        <v/>
      </c>
      <c r="AM20" s="360"/>
      <c r="AN20" s="1"/>
      <c r="AO20" s="403"/>
      <c r="AP20" s="404"/>
      <c r="AQ20" s="404"/>
      <c r="AR20" s="404"/>
      <c r="AS20" s="404"/>
      <c r="AT20" s="40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5.75" customHeight="1" thickBot="1" x14ac:dyDescent="0.3">
      <c r="A21" s="1"/>
      <c r="B21" s="389"/>
      <c r="C21" s="389"/>
      <c r="D21" s="390"/>
      <c r="E21" s="384"/>
      <c r="F21" s="385"/>
      <c r="G21" s="385"/>
      <c r="H21" s="385"/>
      <c r="I21" s="385"/>
      <c r="J21" s="351"/>
      <c r="K21" s="352"/>
      <c r="L21" s="352"/>
      <c r="M21" s="352"/>
      <c r="N21" s="352"/>
      <c r="O21" s="356"/>
      <c r="P21" s="351"/>
      <c r="Q21" s="352"/>
      <c r="R21" s="352"/>
      <c r="S21" s="352"/>
      <c r="T21" s="352"/>
      <c r="U21" s="356"/>
      <c r="V21" s="371"/>
      <c r="W21" s="372"/>
      <c r="X21" s="372"/>
      <c r="Y21" s="372"/>
      <c r="Z21" s="372"/>
      <c r="AA21" s="373"/>
      <c r="AB21" s="371"/>
      <c r="AC21" s="372"/>
      <c r="AD21" s="372"/>
      <c r="AE21" s="372"/>
      <c r="AF21" s="372"/>
      <c r="AG21" s="373"/>
      <c r="AH21" s="361"/>
      <c r="AI21" s="362"/>
      <c r="AJ21" s="362"/>
      <c r="AK21" s="362"/>
      <c r="AL21" s="362"/>
      <c r="AM21" s="363"/>
      <c r="AN21" s="1"/>
      <c r="AO21" s="406"/>
      <c r="AP21" s="407"/>
      <c r="AQ21" s="407"/>
      <c r="AR21" s="407"/>
      <c r="AS21" s="407"/>
      <c r="AT21" s="408"/>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x14ac:dyDescent="0.25">
      <c r="A22" s="1"/>
      <c r="B22" s="389"/>
      <c r="C22" s="389"/>
      <c r="D22" s="390"/>
      <c r="E22" s="378" t="s">
        <v>77</v>
      </c>
      <c r="F22" s="379"/>
      <c r="G22" s="379"/>
      <c r="H22" s="379"/>
      <c r="I22" s="380"/>
      <c r="J22" s="357" t="str">
        <f>IF(AND('[5]Mapa final'!$H$10="Media",'[5]Mapa final'!$L$10="Leve"),CONCATENATE("R",'[5]Mapa final'!$A$10),"")</f>
        <v/>
      </c>
      <c r="K22" s="353"/>
      <c r="L22" s="353" t="str">
        <f>IF(AND('[5]Mapa final'!$H$16="Media",'[5]Mapa final'!$L$16="Leve"),CONCATENATE("R",'[5]Mapa final'!$A$16),"")</f>
        <v/>
      </c>
      <c r="M22" s="353"/>
      <c r="N22" s="353" t="str">
        <f>IF(AND('[5]Mapa final'!$H$22="Media",'[5]Mapa final'!$L$22="Leve"),CONCATENATE("R",'[5]Mapa final'!$A$22),"")</f>
        <v/>
      </c>
      <c r="O22" s="354"/>
      <c r="P22" s="357" t="str">
        <f>IF(AND('[5]Mapa final'!$H$10="Media",'[5]Mapa final'!$L$10="Menor"),CONCATENATE("R",'[5]Mapa final'!$A$10),"")</f>
        <v/>
      </c>
      <c r="Q22" s="353"/>
      <c r="R22" s="353" t="str">
        <f>IF(AND('[5]Mapa final'!$H$16="Media",'[5]Mapa final'!$L$16="Menor"),CONCATENATE("R",'[5]Mapa final'!$A$16),"")</f>
        <v/>
      </c>
      <c r="S22" s="353"/>
      <c r="T22" s="353" t="str">
        <f>IF(AND('[5]Mapa final'!$H$22="Media",'[5]Mapa final'!$L$22="Menor"),CONCATENATE("R",'[5]Mapa final'!$A$22),"")</f>
        <v/>
      </c>
      <c r="U22" s="354"/>
      <c r="V22" s="357" t="str">
        <f>IF(AND('[5]Mapa final'!$H$10="Media",'[5]Mapa final'!$L$10="Moderado"),CONCATENATE("R",'[5]Mapa final'!$A$10),"")</f>
        <v/>
      </c>
      <c r="W22" s="353"/>
      <c r="X22" s="353" t="str">
        <f>IF(AND('[5]Mapa final'!$H$16="Media",'[5]Mapa final'!$L$16="Moderado"),CONCATENATE("R",'[5]Mapa final'!$A$16),"")</f>
        <v/>
      </c>
      <c r="Y22" s="353"/>
      <c r="Z22" s="353" t="str">
        <f>IF(AND('[5]Mapa final'!$H$22="Media",'[5]Mapa final'!$L$22="Moderado"),CONCATENATE("R",'[5]Mapa final'!$A$22),"")</f>
        <v/>
      </c>
      <c r="AA22" s="354"/>
      <c r="AB22" s="374" t="str">
        <f>IF(AND('[5]Mapa final'!$H$10="Media",'[5]Mapa final'!$L$10="Mayor"),CONCATENATE("R",'[5]Mapa final'!$A$10),"")</f>
        <v/>
      </c>
      <c r="AC22" s="375"/>
      <c r="AD22" s="375" t="str">
        <f>IF(AND('[5]Mapa final'!$H$16="Media",'[5]Mapa final'!$L$16="Mayor"),CONCATENATE("R",'[5]Mapa final'!$A$16),"")</f>
        <v/>
      </c>
      <c r="AE22" s="375"/>
      <c r="AF22" s="375" t="str">
        <f>IF(AND('[5]Mapa final'!$H$22="Media",'[5]Mapa final'!$L$22="Mayor"),CONCATENATE("R",'[5]Mapa final'!$A$22),"")</f>
        <v/>
      </c>
      <c r="AG22" s="376"/>
      <c r="AH22" s="364" t="str">
        <f>IF(AND('[5]Mapa final'!$H$10="Media",'[5]Mapa final'!$L$10="Catastrófico"),CONCATENATE("R",'[5]Mapa final'!$A$10),"")</f>
        <v/>
      </c>
      <c r="AI22" s="365"/>
      <c r="AJ22" s="365" t="str">
        <f>IF(AND('[5]Mapa final'!$H$16="Media",'[5]Mapa final'!$L$16="Catastrófico"),CONCATENATE("R",'[5]Mapa final'!$A$16),"")</f>
        <v/>
      </c>
      <c r="AK22" s="365"/>
      <c r="AL22" s="365" t="str">
        <f>IF(AND('[5]Mapa final'!$H$22="Media",'[5]Mapa final'!$L$22="Catastrófico"),CONCATENATE("R",'[5]Mapa final'!$A$22),"")</f>
        <v/>
      </c>
      <c r="AM22" s="366"/>
      <c r="AN22" s="1"/>
      <c r="AO22" s="409" t="s">
        <v>39</v>
      </c>
      <c r="AP22" s="410"/>
      <c r="AQ22" s="410"/>
      <c r="AR22" s="410"/>
      <c r="AS22" s="410"/>
      <c r="AT22" s="41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x14ac:dyDescent="0.25">
      <c r="A23" s="1"/>
      <c r="B23" s="389"/>
      <c r="C23" s="389"/>
      <c r="D23" s="390"/>
      <c r="E23" s="381"/>
      <c r="F23" s="382"/>
      <c r="G23" s="382"/>
      <c r="H23" s="382"/>
      <c r="I23" s="383"/>
      <c r="J23" s="349"/>
      <c r="K23" s="350"/>
      <c r="L23" s="350"/>
      <c r="M23" s="350"/>
      <c r="N23" s="350"/>
      <c r="O23" s="355"/>
      <c r="P23" s="349"/>
      <c r="Q23" s="350"/>
      <c r="R23" s="350"/>
      <c r="S23" s="350"/>
      <c r="T23" s="350"/>
      <c r="U23" s="355"/>
      <c r="V23" s="349"/>
      <c r="W23" s="350"/>
      <c r="X23" s="350"/>
      <c r="Y23" s="350"/>
      <c r="Z23" s="350"/>
      <c r="AA23" s="355"/>
      <c r="AB23" s="367"/>
      <c r="AC23" s="368"/>
      <c r="AD23" s="368"/>
      <c r="AE23" s="368"/>
      <c r="AF23" s="368"/>
      <c r="AG23" s="370"/>
      <c r="AH23" s="358"/>
      <c r="AI23" s="359"/>
      <c r="AJ23" s="359"/>
      <c r="AK23" s="359"/>
      <c r="AL23" s="359"/>
      <c r="AM23" s="360"/>
      <c r="AN23" s="1"/>
      <c r="AO23" s="412"/>
      <c r="AP23" s="413"/>
      <c r="AQ23" s="413"/>
      <c r="AR23" s="413"/>
      <c r="AS23" s="413"/>
      <c r="AT23" s="414"/>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x14ac:dyDescent="0.25">
      <c r="A24" s="1"/>
      <c r="B24" s="389"/>
      <c r="C24" s="389"/>
      <c r="D24" s="390"/>
      <c r="E24" s="381"/>
      <c r="F24" s="382"/>
      <c r="G24" s="382"/>
      <c r="H24" s="382"/>
      <c r="I24" s="383"/>
      <c r="J24" s="349" t="str">
        <f>IF(AND('[5]Mapa final'!$H$28="Media",'[5]Mapa final'!$L$28="Leve"),CONCATENATE("R",'[5]Mapa final'!$A$28),"")</f>
        <v/>
      </c>
      <c r="K24" s="350"/>
      <c r="L24" s="350" t="str">
        <f>IF(AND('[5]Mapa final'!$H$34="Media",'[5]Mapa final'!$L$34="Leve"),CONCATENATE("R",'[5]Mapa final'!$A$34),"")</f>
        <v/>
      </c>
      <c r="M24" s="350"/>
      <c r="N24" s="350" t="str">
        <f>IF(AND('[5]Mapa final'!$H$40="Media",'[5]Mapa final'!$L$40="Leve"),CONCATENATE("R",'[5]Mapa final'!$A$40),"")</f>
        <v/>
      </c>
      <c r="O24" s="355"/>
      <c r="P24" s="349" t="str">
        <f>IF(AND('[5]Mapa final'!$H$28="Media",'[5]Mapa final'!$L$28="Menor"),CONCATENATE("R",'[5]Mapa final'!$A$28),"")</f>
        <v/>
      </c>
      <c r="Q24" s="350"/>
      <c r="R24" s="350" t="str">
        <f>IF(AND('[5]Mapa final'!$H$34="Media",'[5]Mapa final'!$L$34="Menor"),CONCATENATE("R",'[5]Mapa final'!$A$34),"")</f>
        <v/>
      </c>
      <c r="S24" s="350"/>
      <c r="T24" s="350" t="str">
        <f>IF(AND('[5]Mapa final'!$H$40="Media",'[5]Mapa final'!$L$40="Menor"),CONCATENATE("R",'[5]Mapa final'!$A$40),"")</f>
        <v/>
      </c>
      <c r="U24" s="355"/>
      <c r="V24" s="349" t="str">
        <f>IF(AND('[5]Mapa final'!$H$28="Media",'[5]Mapa final'!$L$28="Moderado"),CONCATENATE("R",'[5]Mapa final'!$A$28),"")</f>
        <v/>
      </c>
      <c r="W24" s="350"/>
      <c r="X24" s="350" t="str">
        <f>IF(AND('[5]Mapa final'!$H$34="Media",'[5]Mapa final'!$L$34="Moderado"),CONCATENATE("R",'[5]Mapa final'!$A$34),"")</f>
        <v/>
      </c>
      <c r="Y24" s="350"/>
      <c r="Z24" s="350" t="str">
        <f>IF(AND('[5]Mapa final'!$H$40="Media",'[5]Mapa final'!$L$40="Moderado"),CONCATENATE("R",'[5]Mapa final'!$A$40),"")</f>
        <v/>
      </c>
      <c r="AA24" s="355"/>
      <c r="AB24" s="367" t="str">
        <f>IF(AND('[5]Mapa final'!$H$28="Media",'[5]Mapa final'!$L$28="Mayor"),CONCATENATE("R",'[5]Mapa final'!$A$28),"")</f>
        <v/>
      </c>
      <c r="AC24" s="368"/>
      <c r="AD24" s="369" t="str">
        <f>IF(AND('[5]Mapa final'!$H$34="Media",'[5]Mapa final'!$L$34="Mayor"),CONCATENATE("R",'[5]Mapa final'!$A$34),"")</f>
        <v/>
      </c>
      <c r="AE24" s="369"/>
      <c r="AF24" s="369" t="str">
        <f>IF(AND('[5]Mapa final'!$H$40="Media",'[5]Mapa final'!$L$40="Mayor"),CONCATENATE("R",'[5]Mapa final'!$A$40),"")</f>
        <v/>
      </c>
      <c r="AG24" s="370"/>
      <c r="AH24" s="358" t="str">
        <f>IF(AND('[5]Mapa final'!$H$28="Media",'[5]Mapa final'!$L$28="Catastrófico"),CONCATENATE("R",'[5]Mapa final'!$A$28),"")</f>
        <v/>
      </c>
      <c r="AI24" s="359"/>
      <c r="AJ24" s="359" t="str">
        <f>IF(AND('[5]Mapa final'!$H$34="Media",'[5]Mapa final'!$L$34="Catastrófico"),CONCATENATE("R",'[5]Mapa final'!$A$34),"")</f>
        <v/>
      </c>
      <c r="AK24" s="359"/>
      <c r="AL24" s="359" t="str">
        <f>IF(AND('[5]Mapa final'!$H$40="Media",'[5]Mapa final'!$L$40="Catastrófico"),CONCATENATE("R",'[5]Mapa final'!$A$40),"")</f>
        <v/>
      </c>
      <c r="AM24" s="360"/>
      <c r="AN24" s="1"/>
      <c r="AO24" s="412"/>
      <c r="AP24" s="413"/>
      <c r="AQ24" s="413"/>
      <c r="AR24" s="413"/>
      <c r="AS24" s="413"/>
      <c r="AT24" s="414"/>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x14ac:dyDescent="0.25">
      <c r="A25" s="1"/>
      <c r="B25" s="389"/>
      <c r="C25" s="389"/>
      <c r="D25" s="390"/>
      <c r="E25" s="381"/>
      <c r="F25" s="382"/>
      <c r="G25" s="382"/>
      <c r="H25" s="382"/>
      <c r="I25" s="383"/>
      <c r="J25" s="349"/>
      <c r="K25" s="350"/>
      <c r="L25" s="350"/>
      <c r="M25" s="350"/>
      <c r="N25" s="350"/>
      <c r="O25" s="355"/>
      <c r="P25" s="349"/>
      <c r="Q25" s="350"/>
      <c r="R25" s="350"/>
      <c r="S25" s="350"/>
      <c r="T25" s="350"/>
      <c r="U25" s="355"/>
      <c r="V25" s="349"/>
      <c r="W25" s="350"/>
      <c r="X25" s="350"/>
      <c r="Y25" s="350"/>
      <c r="Z25" s="350"/>
      <c r="AA25" s="355"/>
      <c r="AB25" s="367"/>
      <c r="AC25" s="368"/>
      <c r="AD25" s="369"/>
      <c r="AE25" s="369"/>
      <c r="AF25" s="369"/>
      <c r="AG25" s="370"/>
      <c r="AH25" s="358"/>
      <c r="AI25" s="359"/>
      <c r="AJ25" s="359"/>
      <c r="AK25" s="359"/>
      <c r="AL25" s="359"/>
      <c r="AM25" s="360"/>
      <c r="AN25" s="1"/>
      <c r="AO25" s="412"/>
      <c r="AP25" s="413"/>
      <c r="AQ25" s="413"/>
      <c r="AR25" s="413"/>
      <c r="AS25" s="413"/>
      <c r="AT25" s="414"/>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x14ac:dyDescent="0.25">
      <c r="A26" s="1"/>
      <c r="B26" s="389"/>
      <c r="C26" s="389"/>
      <c r="D26" s="390"/>
      <c r="E26" s="381"/>
      <c r="F26" s="382"/>
      <c r="G26" s="382"/>
      <c r="H26" s="382"/>
      <c r="I26" s="383"/>
      <c r="J26" s="349" t="str">
        <f>IF(AND('[5]Mapa final'!$H$46="Media",'[5]Mapa final'!$L$46="Leve"),CONCATENATE("R",'[5]Mapa final'!$A$46),"")</f>
        <v/>
      </c>
      <c r="K26" s="350"/>
      <c r="L26" s="350" t="str">
        <f>IF(AND('[5]Mapa final'!$H$52="Media",'[5]Mapa final'!$L$52="Leve"),CONCATENATE("R",'[5]Mapa final'!$A$52),"")</f>
        <v/>
      </c>
      <c r="M26" s="350"/>
      <c r="N26" s="350" t="str">
        <f>IF(AND('[5]Mapa final'!$H$58="Media",'[5]Mapa final'!$L$58="Leve"),CONCATENATE("R",'[5]Mapa final'!$A$58),"")</f>
        <v/>
      </c>
      <c r="O26" s="355"/>
      <c r="P26" s="349" t="str">
        <f>IF(AND('[5]Mapa final'!$H$46="Media",'[5]Mapa final'!$L$46="Menor"),CONCATENATE("R",'[5]Mapa final'!$A$46),"")</f>
        <v/>
      </c>
      <c r="Q26" s="350"/>
      <c r="R26" s="350" t="str">
        <f>IF(AND('[5]Mapa final'!$H$52="Media",'[5]Mapa final'!$L$52="Menor"),CONCATENATE("R",'[5]Mapa final'!$A$52),"")</f>
        <v/>
      </c>
      <c r="S26" s="350"/>
      <c r="T26" s="350" t="str">
        <f>IF(AND('[5]Mapa final'!$H$58="Media",'[5]Mapa final'!$L$58="Menor"),CONCATENATE("R",'[5]Mapa final'!$A$58),"")</f>
        <v/>
      </c>
      <c r="U26" s="355"/>
      <c r="V26" s="349" t="str">
        <f>IF(AND('[5]Mapa final'!$H$46="Media",'[5]Mapa final'!$L$46="Moderado"),CONCATENATE("R",'[5]Mapa final'!$A$46),"")</f>
        <v/>
      </c>
      <c r="W26" s="350"/>
      <c r="X26" s="350" t="str">
        <f>IF(AND('[5]Mapa final'!$H$52="Media",'[5]Mapa final'!$L$52="Moderado"),CONCATENATE("R",'[5]Mapa final'!$A$52),"")</f>
        <v/>
      </c>
      <c r="Y26" s="350"/>
      <c r="Z26" s="350" t="str">
        <f>IF(AND('[5]Mapa final'!$H$58="Media",'[5]Mapa final'!$L$58="Moderado"),CONCATENATE("R",'[5]Mapa final'!$A$58),"")</f>
        <v/>
      </c>
      <c r="AA26" s="355"/>
      <c r="AB26" s="367" t="str">
        <f>IF(AND('[5]Mapa final'!$H$46="Media",'[5]Mapa final'!$L$46="Mayor"),CONCATENATE("R",'[5]Mapa final'!$A$46),"")</f>
        <v/>
      </c>
      <c r="AC26" s="368"/>
      <c r="AD26" s="369" t="str">
        <f>IF(AND('[5]Mapa final'!$H$52="Media",'[5]Mapa final'!$L$52="Mayor"),CONCATENATE("R",'[5]Mapa final'!$A$52),"")</f>
        <v/>
      </c>
      <c r="AE26" s="369"/>
      <c r="AF26" s="369" t="str">
        <f>IF(AND('[5]Mapa final'!$H$58="Media",'[5]Mapa final'!$L$58="Mayor"),CONCATENATE("R",'[5]Mapa final'!$A$58),"")</f>
        <v/>
      </c>
      <c r="AG26" s="370"/>
      <c r="AH26" s="358" t="str">
        <f>IF(AND('[5]Mapa final'!$H$46="Media",'[5]Mapa final'!$L$46="Catastrófico"),CONCATENATE("R",'[5]Mapa final'!$A$46),"")</f>
        <v/>
      </c>
      <c r="AI26" s="359"/>
      <c r="AJ26" s="359" t="str">
        <f>IF(AND('[5]Mapa final'!$H$52="Media",'[5]Mapa final'!$L$52="Catastrófico"),CONCATENATE("R",'[5]Mapa final'!$A$52),"")</f>
        <v/>
      </c>
      <c r="AK26" s="359"/>
      <c r="AL26" s="359" t="str">
        <f>IF(AND('[5]Mapa final'!$H$58="Media",'[5]Mapa final'!$L$58="Catastrófico"),CONCATENATE("R",'[5]Mapa final'!$A$58),"")</f>
        <v/>
      </c>
      <c r="AM26" s="360"/>
      <c r="AN26" s="1"/>
      <c r="AO26" s="412"/>
      <c r="AP26" s="413"/>
      <c r="AQ26" s="413"/>
      <c r="AR26" s="413"/>
      <c r="AS26" s="413"/>
      <c r="AT26" s="414"/>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x14ac:dyDescent="0.25">
      <c r="A27" s="1"/>
      <c r="B27" s="389"/>
      <c r="C27" s="389"/>
      <c r="D27" s="390"/>
      <c r="E27" s="381"/>
      <c r="F27" s="382"/>
      <c r="G27" s="382"/>
      <c r="H27" s="382"/>
      <c r="I27" s="383"/>
      <c r="J27" s="349"/>
      <c r="K27" s="350"/>
      <c r="L27" s="350"/>
      <c r="M27" s="350"/>
      <c r="N27" s="350"/>
      <c r="O27" s="355"/>
      <c r="P27" s="349"/>
      <c r="Q27" s="350"/>
      <c r="R27" s="350"/>
      <c r="S27" s="350"/>
      <c r="T27" s="350"/>
      <c r="U27" s="355"/>
      <c r="V27" s="349"/>
      <c r="W27" s="350"/>
      <c r="X27" s="350"/>
      <c r="Y27" s="350"/>
      <c r="Z27" s="350"/>
      <c r="AA27" s="355"/>
      <c r="AB27" s="367"/>
      <c r="AC27" s="368"/>
      <c r="AD27" s="369"/>
      <c r="AE27" s="369"/>
      <c r="AF27" s="369"/>
      <c r="AG27" s="370"/>
      <c r="AH27" s="358"/>
      <c r="AI27" s="359"/>
      <c r="AJ27" s="359"/>
      <c r="AK27" s="359"/>
      <c r="AL27" s="359"/>
      <c r="AM27" s="360"/>
      <c r="AN27" s="1"/>
      <c r="AO27" s="412"/>
      <c r="AP27" s="413"/>
      <c r="AQ27" s="413"/>
      <c r="AR27" s="413"/>
      <c r="AS27" s="413"/>
      <c r="AT27" s="414"/>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x14ac:dyDescent="0.25">
      <c r="A28" s="1"/>
      <c r="B28" s="389"/>
      <c r="C28" s="389"/>
      <c r="D28" s="390"/>
      <c r="E28" s="381"/>
      <c r="F28" s="382"/>
      <c r="G28" s="382"/>
      <c r="H28" s="382"/>
      <c r="I28" s="383"/>
      <c r="J28" s="349" t="str">
        <f>IF(AND('[5]Mapa final'!$H$64="Media",'[5]Mapa final'!$L$64="Leve"),CONCATENATE("R",'[5]Mapa final'!$A$64),"")</f>
        <v/>
      </c>
      <c r="K28" s="350"/>
      <c r="L28" s="350" t="str">
        <f>IF(AND('[5]Mapa final'!$H$70="Media",'[5]Mapa final'!$L$70="Leve"),CONCATENATE("R",'[5]Mapa final'!$A$70),"")</f>
        <v/>
      </c>
      <c r="M28" s="350"/>
      <c r="N28" s="350" t="str">
        <f>IF(AND('[5]Mapa final'!$H$76="Media",'[5]Mapa final'!$L$76="Leve"),CONCATENATE("R",'[5]Mapa final'!$A$76),"")</f>
        <v/>
      </c>
      <c r="O28" s="355"/>
      <c r="P28" s="349" t="str">
        <f>IF(AND('[5]Mapa final'!$H$64="Media",'[5]Mapa final'!$L$64="Menor"),CONCATENATE("R",'[5]Mapa final'!$A$64),"")</f>
        <v/>
      </c>
      <c r="Q28" s="350"/>
      <c r="R28" s="350" t="str">
        <f>IF(AND('[5]Mapa final'!$H$70="Media",'[5]Mapa final'!$L$70="Menor"),CONCATENATE("R",'[5]Mapa final'!$A$70),"")</f>
        <v/>
      </c>
      <c r="S28" s="350"/>
      <c r="T28" s="350" t="str">
        <f>IF(AND('[5]Mapa final'!$H$76="Media",'[5]Mapa final'!$L$76="Menor"),CONCATENATE("R",'[5]Mapa final'!$A$76),"")</f>
        <v/>
      </c>
      <c r="U28" s="355"/>
      <c r="V28" s="349" t="str">
        <f>IF(AND('[5]Mapa final'!$H$64="Media",'[5]Mapa final'!$L$64="Moderado"),CONCATENATE("R",'[5]Mapa final'!$A$64),"")</f>
        <v/>
      </c>
      <c r="W28" s="350"/>
      <c r="X28" s="350" t="str">
        <f>IF(AND('[5]Mapa final'!$H$70="Media",'[5]Mapa final'!$L$70="Moderado"),CONCATENATE("R",'[5]Mapa final'!$A$70),"")</f>
        <v/>
      </c>
      <c r="Y28" s="350"/>
      <c r="Z28" s="350" t="str">
        <f>IF(AND('[5]Mapa final'!$H$76="Media",'[5]Mapa final'!$L$76="Moderado"),CONCATENATE("R",'[5]Mapa final'!$A$76),"")</f>
        <v/>
      </c>
      <c r="AA28" s="355"/>
      <c r="AB28" s="367" t="str">
        <f>IF(AND('[5]Mapa final'!$H$64="Media",'[5]Mapa final'!$L$64="Mayor"),CONCATENATE("R",'[5]Mapa final'!$A$64),"")</f>
        <v/>
      </c>
      <c r="AC28" s="368"/>
      <c r="AD28" s="369" t="str">
        <f>IF(AND('[5]Mapa final'!$H$70="Media",'[5]Mapa final'!$L$70="Mayor"),CONCATENATE("R",'[5]Mapa final'!$A$70),"")</f>
        <v/>
      </c>
      <c r="AE28" s="369"/>
      <c r="AF28" s="369" t="str">
        <f>IF(AND('[5]Mapa final'!$H$76="Media",'[5]Mapa final'!$L$76="Mayor"),CONCATENATE("R",'[5]Mapa final'!$A$76),"")</f>
        <v/>
      </c>
      <c r="AG28" s="370"/>
      <c r="AH28" s="358" t="str">
        <f>IF(AND('[5]Mapa final'!$H$64="Media",'[5]Mapa final'!$L$64="Catastrófico"),CONCATENATE("R",'[5]Mapa final'!$A$64),"")</f>
        <v/>
      </c>
      <c r="AI28" s="359"/>
      <c r="AJ28" s="359" t="str">
        <f>IF(AND('[5]Mapa final'!$H$70="Media",'[5]Mapa final'!$L$70="Catastrófico"),CONCATENATE("R",'[5]Mapa final'!$A$70),"")</f>
        <v/>
      </c>
      <c r="AK28" s="359"/>
      <c r="AL28" s="359" t="str">
        <f>IF(AND('[5]Mapa final'!$H$76="Media",'[5]Mapa final'!$L$76="Catastrófico"),CONCATENATE("R",'[5]Mapa final'!$A$76),"")</f>
        <v/>
      </c>
      <c r="AM28" s="360"/>
      <c r="AN28" s="1"/>
      <c r="AO28" s="412"/>
      <c r="AP28" s="413"/>
      <c r="AQ28" s="413"/>
      <c r="AR28" s="413"/>
      <c r="AS28" s="413"/>
      <c r="AT28" s="414"/>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5.75" thickBot="1" x14ac:dyDescent="0.3">
      <c r="A29" s="1"/>
      <c r="B29" s="389"/>
      <c r="C29" s="389"/>
      <c r="D29" s="390"/>
      <c r="E29" s="384"/>
      <c r="F29" s="385"/>
      <c r="G29" s="385"/>
      <c r="H29" s="385"/>
      <c r="I29" s="386"/>
      <c r="J29" s="349"/>
      <c r="K29" s="350"/>
      <c r="L29" s="350"/>
      <c r="M29" s="350"/>
      <c r="N29" s="350"/>
      <c r="O29" s="355"/>
      <c r="P29" s="351"/>
      <c r="Q29" s="352"/>
      <c r="R29" s="352"/>
      <c r="S29" s="352"/>
      <c r="T29" s="352"/>
      <c r="U29" s="356"/>
      <c r="V29" s="351"/>
      <c r="W29" s="352"/>
      <c r="X29" s="352"/>
      <c r="Y29" s="352"/>
      <c r="Z29" s="352"/>
      <c r="AA29" s="356"/>
      <c r="AB29" s="371"/>
      <c r="AC29" s="372"/>
      <c r="AD29" s="372"/>
      <c r="AE29" s="372"/>
      <c r="AF29" s="372"/>
      <c r="AG29" s="373"/>
      <c r="AH29" s="361"/>
      <c r="AI29" s="362"/>
      <c r="AJ29" s="362"/>
      <c r="AK29" s="362"/>
      <c r="AL29" s="362"/>
      <c r="AM29" s="363"/>
      <c r="AN29" s="1"/>
      <c r="AO29" s="415"/>
      <c r="AP29" s="416"/>
      <c r="AQ29" s="416"/>
      <c r="AR29" s="416"/>
      <c r="AS29" s="416"/>
      <c r="AT29" s="417"/>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x14ac:dyDescent="0.25">
      <c r="A30" s="1"/>
      <c r="B30" s="389"/>
      <c r="C30" s="389"/>
      <c r="D30" s="390"/>
      <c r="E30" s="378" t="s">
        <v>76</v>
      </c>
      <c r="F30" s="379"/>
      <c r="G30" s="379"/>
      <c r="H30" s="379"/>
      <c r="I30" s="379"/>
      <c r="J30" s="345" t="str">
        <f>IF(AND('[5]Mapa final'!$H$10="Baja",'[5]Mapa final'!$L$10="Leve"),CONCATENATE("R",'[5]Mapa final'!$A$10),"")</f>
        <v/>
      </c>
      <c r="K30" s="346"/>
      <c r="L30" s="346" t="str">
        <f>IF(AND('[5]Mapa final'!$H$16="Baja",'[5]Mapa final'!$L$16="Leve"),CONCATENATE("R",'[5]Mapa final'!$A$16),"")</f>
        <v/>
      </c>
      <c r="M30" s="346"/>
      <c r="N30" s="346" t="str">
        <f>IF(AND('[5]Mapa final'!$H$22="Baja",'[5]Mapa final'!$L$22="Leve"),CONCATENATE("R",'[5]Mapa final'!$A$22),"")</f>
        <v/>
      </c>
      <c r="O30" s="347"/>
      <c r="P30" s="353" t="str">
        <f>IF(AND('[5]Mapa final'!$H$10="Baja",'[5]Mapa final'!$L$10="Menor"),CONCATENATE("R",'[5]Mapa final'!$A$10),"")</f>
        <v/>
      </c>
      <c r="Q30" s="353"/>
      <c r="R30" s="353" t="str">
        <f>IF(AND('[5]Mapa final'!$H$16="Baja",'[5]Mapa final'!$L$16="Menor"),CONCATENATE("R",'[5]Mapa final'!$A$16),"")</f>
        <v/>
      </c>
      <c r="S30" s="353"/>
      <c r="T30" s="353" t="str">
        <f>IF(AND('[5]Mapa final'!$H$22="Baja",'[5]Mapa final'!$L$22="Menor"),CONCATENATE("R",'[5]Mapa final'!$A$22),"")</f>
        <v/>
      </c>
      <c r="U30" s="354"/>
      <c r="V30" s="357" t="str">
        <f>IF(AND('[5]Mapa final'!$H$10="Baja",'[5]Mapa final'!$L$10="Moderado"),CONCATENATE("R",'[5]Mapa final'!$A$10),"")</f>
        <v/>
      </c>
      <c r="W30" s="353"/>
      <c r="X30" s="353" t="str">
        <f>IF(AND('[5]Mapa final'!$H$16="Baja",'[5]Mapa final'!$L$16="Moderado"),CONCATENATE("R",'[5]Mapa final'!$A$16),"")</f>
        <v/>
      </c>
      <c r="Y30" s="353"/>
      <c r="Z30" s="353" t="str">
        <f>IF(AND('[5]Mapa final'!$H$22="Baja",'[5]Mapa final'!$L$22="Moderado"),CONCATENATE("R",'[5]Mapa final'!$A$22),"")</f>
        <v/>
      </c>
      <c r="AA30" s="354"/>
      <c r="AB30" s="374" t="str">
        <f>IF(AND('[5]Mapa final'!$H$10="Baja",'[5]Mapa final'!$L$10="Mayor"),CONCATENATE("R",'[5]Mapa final'!$A$10),"")</f>
        <v/>
      </c>
      <c r="AC30" s="375"/>
      <c r="AD30" s="375" t="str">
        <f>IF(AND('[5]Mapa final'!$H$16="Baja",'[5]Mapa final'!$L$16="Mayor"),CONCATENATE("R",'[5]Mapa final'!$A$16),"")</f>
        <v/>
      </c>
      <c r="AE30" s="375"/>
      <c r="AF30" s="375" t="str">
        <f>IF(AND('[5]Mapa final'!$H$22="Baja",'[5]Mapa final'!$L$22="Mayor"),CONCATENATE("R",'[5]Mapa final'!$A$22),"")</f>
        <v/>
      </c>
      <c r="AG30" s="376"/>
      <c r="AH30" s="364" t="str">
        <f>IF(AND('[5]Mapa final'!$H$10="Baja",'[5]Mapa final'!$L$10="Catastrófico"),CONCATENATE("R",'[5]Mapa final'!$A$10),"")</f>
        <v/>
      </c>
      <c r="AI30" s="365"/>
      <c r="AJ30" s="365" t="str">
        <f>IF(AND('[5]Mapa final'!$H$16="Baja",'[5]Mapa final'!$L$16="Catastrófico"),CONCATENATE("R",'[5]Mapa final'!$A$16),"")</f>
        <v/>
      </c>
      <c r="AK30" s="365"/>
      <c r="AL30" s="365" t="str">
        <f>IF(AND('[5]Mapa final'!$H$22="Baja",'[5]Mapa final'!$L$22="Catastrófico"),CONCATENATE("R",'[5]Mapa final'!$A$22),"")</f>
        <v/>
      </c>
      <c r="AM30" s="366"/>
      <c r="AN30" s="1"/>
      <c r="AO30" s="418" t="s">
        <v>75</v>
      </c>
      <c r="AP30" s="419"/>
      <c r="AQ30" s="419"/>
      <c r="AR30" s="419"/>
      <c r="AS30" s="419"/>
      <c r="AT30" s="420"/>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x14ac:dyDescent="0.25">
      <c r="A31" s="1"/>
      <c r="B31" s="389"/>
      <c r="C31" s="389"/>
      <c r="D31" s="390"/>
      <c r="E31" s="381"/>
      <c r="F31" s="382"/>
      <c r="G31" s="382"/>
      <c r="H31" s="382"/>
      <c r="I31" s="387"/>
      <c r="J31" s="339"/>
      <c r="K31" s="340"/>
      <c r="L31" s="340"/>
      <c r="M31" s="340"/>
      <c r="N31" s="340"/>
      <c r="O31" s="343"/>
      <c r="P31" s="350"/>
      <c r="Q31" s="350"/>
      <c r="R31" s="350"/>
      <c r="S31" s="350"/>
      <c r="T31" s="350"/>
      <c r="U31" s="355"/>
      <c r="V31" s="349"/>
      <c r="W31" s="350"/>
      <c r="X31" s="350"/>
      <c r="Y31" s="350"/>
      <c r="Z31" s="350"/>
      <c r="AA31" s="355"/>
      <c r="AB31" s="367"/>
      <c r="AC31" s="368"/>
      <c r="AD31" s="368"/>
      <c r="AE31" s="368"/>
      <c r="AF31" s="368"/>
      <c r="AG31" s="370"/>
      <c r="AH31" s="358"/>
      <c r="AI31" s="359"/>
      <c r="AJ31" s="359"/>
      <c r="AK31" s="359"/>
      <c r="AL31" s="359"/>
      <c r="AM31" s="360"/>
      <c r="AN31" s="1"/>
      <c r="AO31" s="421"/>
      <c r="AP31" s="422"/>
      <c r="AQ31" s="422"/>
      <c r="AR31" s="422"/>
      <c r="AS31" s="422"/>
      <c r="AT31" s="423"/>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x14ac:dyDescent="0.25">
      <c r="A32" s="1"/>
      <c r="B32" s="389"/>
      <c r="C32" s="389"/>
      <c r="D32" s="390"/>
      <c r="E32" s="381"/>
      <c r="F32" s="382"/>
      <c r="G32" s="382"/>
      <c r="H32" s="382"/>
      <c r="I32" s="387"/>
      <c r="J32" s="339" t="str">
        <f>IF(AND('[5]Mapa final'!$H$28="Baja",'[5]Mapa final'!$L$28="Leve"),CONCATENATE("R",'[5]Mapa final'!$A$28),"")</f>
        <v/>
      </c>
      <c r="K32" s="340"/>
      <c r="L32" s="340" t="str">
        <f>IF(AND('[5]Mapa final'!$H$34="Baja",'[5]Mapa final'!$L$34="Leve"),CONCATENATE("R",'[5]Mapa final'!$A$34),"")</f>
        <v/>
      </c>
      <c r="M32" s="340"/>
      <c r="N32" s="340" t="str">
        <f>IF(AND('[5]Mapa final'!$H$40="Baja",'[5]Mapa final'!$L$40="Leve"),CONCATENATE("R",'[5]Mapa final'!$A$40),"")</f>
        <v/>
      </c>
      <c r="O32" s="343"/>
      <c r="P32" s="350" t="str">
        <f>IF(AND('[5]Mapa final'!$H$28="Baja",'[5]Mapa final'!$L$28="Menor"),CONCATENATE("R",'[5]Mapa final'!$A$28),"")</f>
        <v/>
      </c>
      <c r="Q32" s="350"/>
      <c r="R32" s="350" t="str">
        <f>IF(AND('[5]Mapa final'!$H$34="Baja",'[5]Mapa final'!$L$34="Menor"),CONCATENATE("R",'[5]Mapa final'!$A$34),"")</f>
        <v/>
      </c>
      <c r="S32" s="350"/>
      <c r="T32" s="350" t="str">
        <f>IF(AND('[5]Mapa final'!$H$40="Baja",'[5]Mapa final'!$L$40="Menor"),CONCATENATE("R",'[5]Mapa final'!$A$40),"")</f>
        <v/>
      </c>
      <c r="U32" s="355"/>
      <c r="V32" s="349" t="str">
        <f>IF(AND('[5]Mapa final'!$H$28="Baja",'[5]Mapa final'!$L$28="Moderado"),CONCATENATE("R",'[5]Mapa final'!$A$28),"")</f>
        <v/>
      </c>
      <c r="W32" s="350"/>
      <c r="X32" s="350" t="str">
        <f>IF(AND('[5]Mapa final'!$H$34="Baja",'[5]Mapa final'!$L$34="Moderado"),CONCATENATE("R",'[5]Mapa final'!$A$34),"")</f>
        <v/>
      </c>
      <c r="Y32" s="350"/>
      <c r="Z32" s="350" t="str">
        <f>IF(AND('[5]Mapa final'!$H$40="Baja",'[5]Mapa final'!$L$40="Moderado"),CONCATENATE("R",'[5]Mapa final'!$A$40),"")</f>
        <v/>
      </c>
      <c r="AA32" s="355"/>
      <c r="AB32" s="367" t="str">
        <f>IF(AND('[5]Mapa final'!$H$28="Baja",'[5]Mapa final'!$L$28="Mayor"),CONCATENATE("R",'[5]Mapa final'!$A$28),"")</f>
        <v/>
      </c>
      <c r="AC32" s="368"/>
      <c r="AD32" s="369" t="str">
        <f>IF(AND('[5]Mapa final'!$H$34="Baja",'[5]Mapa final'!$L$34="Mayor"),CONCATENATE("R",'[5]Mapa final'!$A$34),"")</f>
        <v/>
      </c>
      <c r="AE32" s="369"/>
      <c r="AF32" s="369" t="str">
        <f>IF(AND('[5]Mapa final'!$H$40="Baja",'[5]Mapa final'!$L$40="Mayor"),CONCATENATE("R",'[5]Mapa final'!$A$40),"")</f>
        <v/>
      </c>
      <c r="AG32" s="370"/>
      <c r="AH32" s="358" t="str">
        <f>IF(AND('[5]Mapa final'!$H$28="Baja",'[5]Mapa final'!$L$28="Catastrófico"),CONCATENATE("R",'[5]Mapa final'!$A$28),"")</f>
        <v/>
      </c>
      <c r="AI32" s="359"/>
      <c r="AJ32" s="359" t="str">
        <f>IF(AND('[5]Mapa final'!$H$34="Baja",'[5]Mapa final'!$L$34="Catastrófico"),CONCATENATE("R",'[5]Mapa final'!$A$34),"")</f>
        <v/>
      </c>
      <c r="AK32" s="359"/>
      <c r="AL32" s="359" t="str">
        <f>IF(AND('[5]Mapa final'!$H$40="Baja",'[5]Mapa final'!$L$40="Catastrófico"),CONCATENATE("R",'[5]Mapa final'!$A$40),"")</f>
        <v/>
      </c>
      <c r="AM32" s="360"/>
      <c r="AN32" s="1"/>
      <c r="AO32" s="421"/>
      <c r="AP32" s="422"/>
      <c r="AQ32" s="422"/>
      <c r="AR32" s="422"/>
      <c r="AS32" s="422"/>
      <c r="AT32" s="423"/>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x14ac:dyDescent="0.25">
      <c r="A33" s="1"/>
      <c r="B33" s="389"/>
      <c r="C33" s="389"/>
      <c r="D33" s="390"/>
      <c r="E33" s="381"/>
      <c r="F33" s="382"/>
      <c r="G33" s="382"/>
      <c r="H33" s="382"/>
      <c r="I33" s="387"/>
      <c r="J33" s="339"/>
      <c r="K33" s="340"/>
      <c r="L33" s="340"/>
      <c r="M33" s="340"/>
      <c r="N33" s="340"/>
      <c r="O33" s="343"/>
      <c r="P33" s="350"/>
      <c r="Q33" s="350"/>
      <c r="R33" s="350"/>
      <c r="S33" s="350"/>
      <c r="T33" s="350"/>
      <c r="U33" s="355"/>
      <c r="V33" s="349"/>
      <c r="W33" s="350"/>
      <c r="X33" s="350"/>
      <c r="Y33" s="350"/>
      <c r="Z33" s="350"/>
      <c r="AA33" s="355"/>
      <c r="AB33" s="367"/>
      <c r="AC33" s="368"/>
      <c r="AD33" s="369"/>
      <c r="AE33" s="369"/>
      <c r="AF33" s="369"/>
      <c r="AG33" s="370"/>
      <c r="AH33" s="358"/>
      <c r="AI33" s="359"/>
      <c r="AJ33" s="359"/>
      <c r="AK33" s="359"/>
      <c r="AL33" s="359"/>
      <c r="AM33" s="360"/>
      <c r="AN33" s="1"/>
      <c r="AO33" s="421"/>
      <c r="AP33" s="422"/>
      <c r="AQ33" s="422"/>
      <c r="AR33" s="422"/>
      <c r="AS33" s="422"/>
      <c r="AT33" s="423"/>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x14ac:dyDescent="0.25">
      <c r="A34" s="1"/>
      <c r="B34" s="389"/>
      <c r="C34" s="389"/>
      <c r="D34" s="390"/>
      <c r="E34" s="381"/>
      <c r="F34" s="382"/>
      <c r="G34" s="382"/>
      <c r="H34" s="382"/>
      <c r="I34" s="387"/>
      <c r="J34" s="339" t="str">
        <f>IF(AND('[5]Mapa final'!$H$46="Baja",'[5]Mapa final'!$L$46="Leve"),CONCATENATE("R",'[5]Mapa final'!$A$46),"")</f>
        <v/>
      </c>
      <c r="K34" s="340"/>
      <c r="L34" s="340" t="str">
        <f>IF(AND('[5]Mapa final'!$H$52="Baja",'[5]Mapa final'!$L$52="Leve"),CONCATENATE("R",'[5]Mapa final'!$A$52),"")</f>
        <v/>
      </c>
      <c r="M34" s="340"/>
      <c r="N34" s="340" t="str">
        <f>IF(AND('[5]Mapa final'!$H$58="Baja",'[5]Mapa final'!$L$58="Leve"),CONCATENATE("R",'[5]Mapa final'!$A$58),"")</f>
        <v/>
      </c>
      <c r="O34" s="343"/>
      <c r="P34" s="350" t="str">
        <f>IF(AND('[5]Mapa final'!$H$46="Baja",'[5]Mapa final'!$L$46="Menor"),CONCATENATE("R",'[5]Mapa final'!$A$46),"")</f>
        <v/>
      </c>
      <c r="Q34" s="350"/>
      <c r="R34" s="350" t="str">
        <f>IF(AND('[5]Mapa final'!$H$52="Baja",'[5]Mapa final'!$L$52="Menor"),CONCATENATE("R",'[5]Mapa final'!$A$52),"")</f>
        <v/>
      </c>
      <c r="S34" s="350"/>
      <c r="T34" s="350" t="str">
        <f>IF(AND('[5]Mapa final'!$H$58="Baja",'[5]Mapa final'!$L$58="Menor"),CONCATENATE("R",'[5]Mapa final'!$A$58),"")</f>
        <v/>
      </c>
      <c r="U34" s="355"/>
      <c r="V34" s="349" t="str">
        <f>IF(AND('[5]Mapa final'!$H$46="Baja",'[5]Mapa final'!$L$46="Moderado"),CONCATENATE("R",'[5]Mapa final'!$A$46),"")</f>
        <v/>
      </c>
      <c r="W34" s="350"/>
      <c r="X34" s="350" t="str">
        <f>IF(AND('[5]Mapa final'!$H$52="Baja",'[5]Mapa final'!$L$52="Moderado"),CONCATENATE("R",'[5]Mapa final'!$A$52),"")</f>
        <v/>
      </c>
      <c r="Y34" s="350"/>
      <c r="Z34" s="350" t="str">
        <f>IF(AND('[5]Mapa final'!$H$58="Baja",'[5]Mapa final'!$L$58="Moderado"),CONCATENATE("R",'[5]Mapa final'!$A$58),"")</f>
        <v/>
      </c>
      <c r="AA34" s="355"/>
      <c r="AB34" s="367" t="str">
        <f>IF(AND('[5]Mapa final'!$H$46="Baja",'[5]Mapa final'!$L$46="Mayor"),CONCATENATE("R",'[5]Mapa final'!$A$46),"")</f>
        <v/>
      </c>
      <c r="AC34" s="368"/>
      <c r="AD34" s="369" t="str">
        <f>IF(AND('[5]Mapa final'!$H$52="Baja",'[5]Mapa final'!$L$52="Mayor"),CONCATENATE("R",'[5]Mapa final'!$A$52),"")</f>
        <v/>
      </c>
      <c r="AE34" s="369"/>
      <c r="AF34" s="369" t="str">
        <f>IF(AND('[5]Mapa final'!$H$58="Baja",'[5]Mapa final'!$L$58="Mayor"),CONCATENATE("R",'[5]Mapa final'!$A$58),"")</f>
        <v/>
      </c>
      <c r="AG34" s="370"/>
      <c r="AH34" s="358" t="str">
        <f>IF(AND('[5]Mapa final'!$H$46="Baja",'[5]Mapa final'!$L$46="Catastrófico"),CONCATENATE("R",'[5]Mapa final'!$A$46),"")</f>
        <v/>
      </c>
      <c r="AI34" s="359"/>
      <c r="AJ34" s="359" t="str">
        <f>IF(AND('[5]Mapa final'!$H$52="Baja",'[5]Mapa final'!$L$52="Catastrófico"),CONCATENATE("R",'[5]Mapa final'!$A$52),"")</f>
        <v/>
      </c>
      <c r="AK34" s="359"/>
      <c r="AL34" s="359" t="str">
        <f>IF(AND('[5]Mapa final'!$H$58="Baja",'[5]Mapa final'!$L$58="Catastrófico"),CONCATENATE("R",'[5]Mapa final'!$A$58),"")</f>
        <v/>
      </c>
      <c r="AM34" s="360"/>
      <c r="AN34" s="1"/>
      <c r="AO34" s="421"/>
      <c r="AP34" s="422"/>
      <c r="AQ34" s="422"/>
      <c r="AR34" s="422"/>
      <c r="AS34" s="422"/>
      <c r="AT34" s="423"/>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x14ac:dyDescent="0.25">
      <c r="A35" s="1"/>
      <c r="B35" s="389"/>
      <c r="C35" s="389"/>
      <c r="D35" s="390"/>
      <c r="E35" s="381"/>
      <c r="F35" s="382"/>
      <c r="G35" s="382"/>
      <c r="H35" s="382"/>
      <c r="I35" s="387"/>
      <c r="J35" s="339"/>
      <c r="K35" s="340"/>
      <c r="L35" s="340"/>
      <c r="M35" s="340"/>
      <c r="N35" s="340"/>
      <c r="O35" s="343"/>
      <c r="P35" s="350"/>
      <c r="Q35" s="350"/>
      <c r="R35" s="350"/>
      <c r="S35" s="350"/>
      <c r="T35" s="350"/>
      <c r="U35" s="355"/>
      <c r="V35" s="349"/>
      <c r="W35" s="350"/>
      <c r="X35" s="350"/>
      <c r="Y35" s="350"/>
      <c r="Z35" s="350"/>
      <c r="AA35" s="355"/>
      <c r="AB35" s="367"/>
      <c r="AC35" s="368"/>
      <c r="AD35" s="369"/>
      <c r="AE35" s="369"/>
      <c r="AF35" s="369"/>
      <c r="AG35" s="370"/>
      <c r="AH35" s="358"/>
      <c r="AI35" s="359"/>
      <c r="AJ35" s="359"/>
      <c r="AK35" s="359"/>
      <c r="AL35" s="359"/>
      <c r="AM35" s="360"/>
      <c r="AN35" s="1"/>
      <c r="AO35" s="421"/>
      <c r="AP35" s="422"/>
      <c r="AQ35" s="422"/>
      <c r="AR35" s="422"/>
      <c r="AS35" s="422"/>
      <c r="AT35" s="423"/>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x14ac:dyDescent="0.25">
      <c r="A36" s="1"/>
      <c r="B36" s="389"/>
      <c r="C36" s="389"/>
      <c r="D36" s="390"/>
      <c r="E36" s="381"/>
      <c r="F36" s="382"/>
      <c r="G36" s="382"/>
      <c r="H36" s="382"/>
      <c r="I36" s="387"/>
      <c r="J36" s="339" t="str">
        <f>IF(AND('[5]Mapa final'!$H$64="Baja",'[5]Mapa final'!$L$64="Leve"),CONCATENATE("R",'[5]Mapa final'!$A$64),"")</f>
        <v/>
      </c>
      <c r="K36" s="340"/>
      <c r="L36" s="340" t="str">
        <f>IF(AND('[5]Mapa final'!$H$70="Baja",'[5]Mapa final'!$L$70="Leve"),CONCATENATE("R",'[5]Mapa final'!$A$70),"")</f>
        <v/>
      </c>
      <c r="M36" s="340"/>
      <c r="N36" s="340" t="str">
        <f>IF(AND('[5]Mapa final'!$H$76="Baja",'[5]Mapa final'!$L$76="Leve"),CONCATENATE("R",'[5]Mapa final'!$A$76),"")</f>
        <v/>
      </c>
      <c r="O36" s="343"/>
      <c r="P36" s="350" t="str">
        <f>IF(AND('[5]Mapa final'!$H$64="Baja",'[5]Mapa final'!$L$64="Menor"),CONCATENATE("R",'[5]Mapa final'!$A$64),"")</f>
        <v/>
      </c>
      <c r="Q36" s="350"/>
      <c r="R36" s="350" t="str">
        <f>IF(AND('[5]Mapa final'!$H$70="Baja",'[5]Mapa final'!$L$70="Menor"),CONCATENATE("R",'[5]Mapa final'!$A$70),"")</f>
        <v/>
      </c>
      <c r="S36" s="350"/>
      <c r="T36" s="350" t="str">
        <f>IF(AND('[5]Mapa final'!$H$76="Baja",'[5]Mapa final'!$L$76="Menor"),CONCATENATE("R",'[5]Mapa final'!$A$76),"")</f>
        <v/>
      </c>
      <c r="U36" s="355"/>
      <c r="V36" s="349" t="str">
        <f>IF(AND('[5]Mapa final'!$H$64="Baja",'[5]Mapa final'!$L$64="Moderado"),CONCATENATE("R",'[5]Mapa final'!$A$64),"")</f>
        <v/>
      </c>
      <c r="W36" s="350"/>
      <c r="X36" s="350" t="str">
        <f>IF(AND('[5]Mapa final'!$H$70="Baja",'[5]Mapa final'!$L$70="Moderado"),CONCATENATE("R",'[5]Mapa final'!$A$70),"")</f>
        <v/>
      </c>
      <c r="Y36" s="350"/>
      <c r="Z36" s="350" t="str">
        <f>IF(AND('[5]Mapa final'!$H$76="Baja",'[5]Mapa final'!$L$76="Moderado"),CONCATENATE("R",'[5]Mapa final'!$A$76),"")</f>
        <v/>
      </c>
      <c r="AA36" s="355"/>
      <c r="AB36" s="367" t="str">
        <f>IF(AND('[5]Mapa final'!$H$64="Baja",'[5]Mapa final'!$L$64="Mayor"),CONCATENATE("R",'[5]Mapa final'!$A$64),"")</f>
        <v/>
      </c>
      <c r="AC36" s="368"/>
      <c r="AD36" s="369" t="str">
        <f>IF(AND('[5]Mapa final'!$H$70="Baja",'[5]Mapa final'!$L$70="Mayor"),CONCATENATE("R",'[5]Mapa final'!$A$70),"")</f>
        <v/>
      </c>
      <c r="AE36" s="369"/>
      <c r="AF36" s="369" t="str">
        <f>IF(AND('[5]Mapa final'!$H$76="Baja",'[5]Mapa final'!$L$76="Mayor"),CONCATENATE("R",'[5]Mapa final'!$A$76),"")</f>
        <v/>
      </c>
      <c r="AG36" s="370"/>
      <c r="AH36" s="358" t="str">
        <f>IF(AND('[5]Mapa final'!$H$64="Baja",'[5]Mapa final'!$L$64="Catastrófico"),CONCATENATE("R",'[5]Mapa final'!$A$64),"")</f>
        <v/>
      </c>
      <c r="AI36" s="359"/>
      <c r="AJ36" s="359" t="str">
        <f>IF(AND('[5]Mapa final'!$H$70="Baja",'[5]Mapa final'!$L$70="Catastrófico"),CONCATENATE("R",'[5]Mapa final'!$A$70),"")</f>
        <v/>
      </c>
      <c r="AK36" s="359"/>
      <c r="AL36" s="359" t="str">
        <f>IF(AND('[5]Mapa final'!$H$76="Baja",'[5]Mapa final'!$L$76="Catastrófico"),CONCATENATE("R",'[5]Mapa final'!$A$76),"")</f>
        <v/>
      </c>
      <c r="AM36" s="360"/>
      <c r="AN36" s="1"/>
      <c r="AO36" s="421"/>
      <c r="AP36" s="422"/>
      <c r="AQ36" s="422"/>
      <c r="AR36" s="422"/>
      <c r="AS36" s="422"/>
      <c r="AT36" s="423"/>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5.75" thickBot="1" x14ac:dyDescent="0.3">
      <c r="A37" s="1"/>
      <c r="B37" s="389"/>
      <c r="C37" s="389"/>
      <c r="D37" s="390"/>
      <c r="E37" s="384"/>
      <c r="F37" s="385"/>
      <c r="G37" s="385"/>
      <c r="H37" s="385"/>
      <c r="I37" s="385"/>
      <c r="J37" s="341"/>
      <c r="K37" s="342"/>
      <c r="L37" s="342"/>
      <c r="M37" s="342"/>
      <c r="N37" s="342"/>
      <c r="O37" s="344"/>
      <c r="P37" s="352"/>
      <c r="Q37" s="352"/>
      <c r="R37" s="352"/>
      <c r="S37" s="352"/>
      <c r="T37" s="352"/>
      <c r="U37" s="356"/>
      <c r="V37" s="351"/>
      <c r="W37" s="352"/>
      <c r="X37" s="352"/>
      <c r="Y37" s="352"/>
      <c r="Z37" s="352"/>
      <c r="AA37" s="356"/>
      <c r="AB37" s="371"/>
      <c r="AC37" s="372"/>
      <c r="AD37" s="372"/>
      <c r="AE37" s="372"/>
      <c r="AF37" s="372"/>
      <c r="AG37" s="373"/>
      <c r="AH37" s="361"/>
      <c r="AI37" s="362"/>
      <c r="AJ37" s="362"/>
      <c r="AK37" s="362"/>
      <c r="AL37" s="362"/>
      <c r="AM37" s="363"/>
      <c r="AN37" s="1"/>
      <c r="AO37" s="424"/>
      <c r="AP37" s="425"/>
      <c r="AQ37" s="425"/>
      <c r="AR37" s="425"/>
      <c r="AS37" s="425"/>
      <c r="AT37" s="426"/>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x14ac:dyDescent="0.25">
      <c r="A38" s="1"/>
      <c r="B38" s="389"/>
      <c r="C38" s="389"/>
      <c r="D38" s="390"/>
      <c r="E38" s="378" t="s">
        <v>74</v>
      </c>
      <c r="F38" s="379"/>
      <c r="G38" s="379"/>
      <c r="H38" s="379"/>
      <c r="I38" s="380"/>
      <c r="J38" s="345" t="str">
        <f>IF(AND('[5]Mapa final'!$H$10="Muy Baja",'[5]Mapa final'!$L$10="Leve"),CONCATENATE("R",'[5]Mapa final'!$A$10),"")</f>
        <v/>
      </c>
      <c r="K38" s="346"/>
      <c r="L38" s="346" t="str">
        <f>IF(AND('[5]Mapa final'!$H$16="Muy Baja",'[5]Mapa final'!$L$16="Leve"),CONCATENATE("R",'[5]Mapa final'!$A$16),"")</f>
        <v/>
      </c>
      <c r="M38" s="346"/>
      <c r="N38" s="346" t="str">
        <f>IF(AND('[5]Mapa final'!$H$22="Muy Baja",'[5]Mapa final'!$L$22="Leve"),CONCATENATE("R",'[5]Mapa final'!$A$22),"")</f>
        <v/>
      </c>
      <c r="O38" s="347"/>
      <c r="P38" s="345" t="str">
        <f>IF(AND('[5]Mapa final'!$H$10="Muy Baja",'[5]Mapa final'!$L$10="Menor"),CONCATENATE("R",'[5]Mapa final'!$A$10),"")</f>
        <v/>
      </c>
      <c r="Q38" s="346"/>
      <c r="R38" s="346" t="str">
        <f>IF(AND('[5]Mapa final'!$H$16="Muy Baja",'[5]Mapa final'!$L$16="Menor"),CONCATENATE("R",'[5]Mapa final'!$A$16),"")</f>
        <v/>
      </c>
      <c r="S38" s="346"/>
      <c r="T38" s="346" t="str">
        <f>IF(AND('[5]Mapa final'!$H$22="Muy Baja",'[5]Mapa final'!$L$22="Menor"),CONCATENATE("R",'[5]Mapa final'!$A$22),"")</f>
        <v/>
      </c>
      <c r="U38" s="347"/>
      <c r="V38" s="357" t="str">
        <f>IF(AND('[5]Mapa final'!$H$10="Muy Baja",'[5]Mapa final'!$L$10="Moderado"),CONCATENATE("R",'[5]Mapa final'!$A$10),"")</f>
        <v/>
      </c>
      <c r="W38" s="353"/>
      <c r="X38" s="353" t="str">
        <f>IF(AND('[5]Mapa final'!$H$16="Muy Baja",'[5]Mapa final'!$L$16="Moderado"),CONCATENATE("R",'[5]Mapa final'!$A$16),"")</f>
        <v/>
      </c>
      <c r="Y38" s="353"/>
      <c r="Z38" s="353" t="str">
        <f>IF(AND('[5]Mapa final'!$H$22="Muy Baja",'[5]Mapa final'!$L$22="Moderado"),CONCATENATE("R",'[5]Mapa final'!$A$22),"")</f>
        <v/>
      </c>
      <c r="AA38" s="354"/>
      <c r="AB38" s="374" t="str">
        <f>IF(AND('[5]Mapa final'!$H$10="Muy Baja",'[5]Mapa final'!$L$10="Mayor"),CONCATENATE("R",'[5]Mapa final'!$A$10),"")</f>
        <v/>
      </c>
      <c r="AC38" s="375"/>
      <c r="AD38" s="375" t="str">
        <f>IF(AND('[5]Mapa final'!$H$16="Muy Baja",'[5]Mapa final'!$L$16="Mayor"),CONCATENATE("R",'[5]Mapa final'!$A$16),"")</f>
        <v/>
      </c>
      <c r="AE38" s="375"/>
      <c r="AF38" s="375" t="str">
        <f>IF(AND('[5]Mapa final'!$H$22="Muy Baja",'[5]Mapa final'!$L$22="Mayor"),CONCATENATE("R",'[5]Mapa final'!$A$22),"")</f>
        <v/>
      </c>
      <c r="AG38" s="376"/>
      <c r="AH38" s="364" t="str">
        <f>IF(AND('[5]Mapa final'!$H$10="Muy Baja",'[5]Mapa final'!$L$10="Catastrófico"),CONCATENATE("R",'[5]Mapa final'!$A$10),"")</f>
        <v/>
      </c>
      <c r="AI38" s="365"/>
      <c r="AJ38" s="365" t="str">
        <f>IF(AND('[5]Mapa final'!$H$16="Muy Baja",'[5]Mapa final'!$L$16="Catastrófico"),CONCATENATE("R",'[5]Mapa final'!$A$16),"")</f>
        <v/>
      </c>
      <c r="AK38" s="365"/>
      <c r="AL38" s="365" t="str">
        <f>IF(AND('[5]Mapa final'!$H$22="Muy Baja",'[5]Mapa final'!$L$22="Catastrófico"),CONCATENATE("R",'[5]Mapa final'!$A$22),"")</f>
        <v/>
      </c>
      <c r="AM38" s="366"/>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x14ac:dyDescent="0.25">
      <c r="A39" s="1"/>
      <c r="B39" s="389"/>
      <c r="C39" s="389"/>
      <c r="D39" s="390"/>
      <c r="E39" s="381"/>
      <c r="F39" s="382"/>
      <c r="G39" s="382"/>
      <c r="H39" s="382"/>
      <c r="I39" s="383"/>
      <c r="J39" s="339"/>
      <c r="K39" s="340"/>
      <c r="L39" s="340"/>
      <c r="M39" s="340"/>
      <c r="N39" s="340"/>
      <c r="O39" s="343"/>
      <c r="P39" s="339"/>
      <c r="Q39" s="340"/>
      <c r="R39" s="340"/>
      <c r="S39" s="340"/>
      <c r="T39" s="340"/>
      <c r="U39" s="343"/>
      <c r="V39" s="349"/>
      <c r="W39" s="350"/>
      <c r="X39" s="350"/>
      <c r="Y39" s="350"/>
      <c r="Z39" s="350"/>
      <c r="AA39" s="355"/>
      <c r="AB39" s="367"/>
      <c r="AC39" s="368"/>
      <c r="AD39" s="368"/>
      <c r="AE39" s="368"/>
      <c r="AF39" s="368"/>
      <c r="AG39" s="370"/>
      <c r="AH39" s="358"/>
      <c r="AI39" s="359"/>
      <c r="AJ39" s="359"/>
      <c r="AK39" s="359"/>
      <c r="AL39" s="359"/>
      <c r="AM39" s="360"/>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x14ac:dyDescent="0.25">
      <c r="A40" s="1"/>
      <c r="B40" s="389"/>
      <c r="C40" s="389"/>
      <c r="D40" s="390"/>
      <c r="E40" s="381"/>
      <c r="F40" s="382"/>
      <c r="G40" s="382"/>
      <c r="H40" s="382"/>
      <c r="I40" s="383"/>
      <c r="J40" s="339" t="str">
        <f>IF(AND('[5]Mapa final'!$H$28="Muy Baja",'[5]Mapa final'!$L$28="Leve"),CONCATENATE("R",'[5]Mapa final'!$A$28),"")</f>
        <v/>
      </c>
      <c r="K40" s="340"/>
      <c r="L40" s="340" t="str">
        <f>IF(AND('[5]Mapa final'!$H$34="Muy Baja",'[5]Mapa final'!$L$34="Leve"),CONCATENATE("R",'[5]Mapa final'!$A$34),"")</f>
        <v/>
      </c>
      <c r="M40" s="340"/>
      <c r="N40" s="340" t="str">
        <f>IF(AND('[5]Mapa final'!$H$40="Muy Baja",'[5]Mapa final'!$L$40="Leve"),CONCATENATE("R",'[5]Mapa final'!$A$40),"")</f>
        <v/>
      </c>
      <c r="O40" s="343"/>
      <c r="P40" s="339" t="str">
        <f>IF(AND('[5]Mapa final'!$H$28="Muy Baja",'[5]Mapa final'!$L$28="Menor"),CONCATENATE("R",'[5]Mapa final'!$A$28),"")</f>
        <v/>
      </c>
      <c r="Q40" s="340"/>
      <c r="R40" s="340" t="str">
        <f>IF(AND('[5]Mapa final'!$H$34="Muy Baja",'[5]Mapa final'!$L$34="Menor"),CONCATENATE("R",'[5]Mapa final'!$A$34),"")</f>
        <v/>
      </c>
      <c r="S40" s="340"/>
      <c r="T40" s="340" t="str">
        <f>IF(AND('[5]Mapa final'!$H$40="Muy Baja",'[5]Mapa final'!$L$40="Menor"),CONCATENATE("R",'[5]Mapa final'!$A$40),"")</f>
        <v/>
      </c>
      <c r="U40" s="343"/>
      <c r="V40" s="349" t="str">
        <f>IF(AND('[5]Mapa final'!$H$28="Muy Baja",'[5]Mapa final'!$L$28="Moderado"),CONCATENATE("R",'[5]Mapa final'!$A$28),"")</f>
        <v/>
      </c>
      <c r="W40" s="350"/>
      <c r="X40" s="350" t="str">
        <f>IF(AND('[5]Mapa final'!$H$34="Muy Baja",'[5]Mapa final'!$L$34="Moderado"),CONCATENATE("R",'[5]Mapa final'!$A$34),"")</f>
        <v/>
      </c>
      <c r="Y40" s="350"/>
      <c r="Z40" s="350" t="str">
        <f>IF(AND('[5]Mapa final'!$H$40="Muy Baja",'[5]Mapa final'!$L$40="Moderado"),CONCATENATE("R",'[5]Mapa final'!$A$40),"")</f>
        <v/>
      </c>
      <c r="AA40" s="355"/>
      <c r="AB40" s="367" t="str">
        <f>IF(AND('[5]Mapa final'!$H$28="Muy Baja",'[5]Mapa final'!$L$28="Mayor"),CONCATENATE("R",'[5]Mapa final'!$A$28),"")</f>
        <v/>
      </c>
      <c r="AC40" s="368"/>
      <c r="AD40" s="369" t="str">
        <f>IF(AND('[5]Mapa final'!$H$34="Muy Baja",'[5]Mapa final'!$L$34="Mayor"),CONCATENATE("R",'[5]Mapa final'!$A$34),"")</f>
        <v/>
      </c>
      <c r="AE40" s="369"/>
      <c r="AF40" s="369" t="str">
        <f>IF(AND('[5]Mapa final'!$H$40="Muy Baja",'[5]Mapa final'!$L$40="Mayor"),CONCATENATE("R",'[5]Mapa final'!$A$40),"")</f>
        <v/>
      </c>
      <c r="AG40" s="370"/>
      <c r="AH40" s="358" t="str">
        <f>IF(AND('[5]Mapa final'!$H$28="Muy Baja",'[5]Mapa final'!$L$28="Catastrófico"),CONCATENATE("R",'[5]Mapa final'!$A$28),"")</f>
        <v/>
      </c>
      <c r="AI40" s="359"/>
      <c r="AJ40" s="359" t="str">
        <f>IF(AND('[5]Mapa final'!$H$34="Muy Baja",'[5]Mapa final'!$L$34="Catastrófico"),CONCATENATE("R",'[5]Mapa final'!$A$34),"")</f>
        <v/>
      </c>
      <c r="AK40" s="359"/>
      <c r="AL40" s="359" t="str">
        <f>IF(AND('[5]Mapa final'!$H$40="Muy Baja",'[5]Mapa final'!$L$40="Catastrófico"),CONCATENATE("R",'[5]Mapa final'!$A$40),"")</f>
        <v/>
      </c>
      <c r="AM40" s="360"/>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x14ac:dyDescent="0.25">
      <c r="A41" s="1"/>
      <c r="B41" s="389"/>
      <c r="C41" s="389"/>
      <c r="D41" s="390"/>
      <c r="E41" s="381"/>
      <c r="F41" s="382"/>
      <c r="G41" s="382"/>
      <c r="H41" s="382"/>
      <c r="I41" s="383"/>
      <c r="J41" s="339"/>
      <c r="K41" s="340"/>
      <c r="L41" s="340"/>
      <c r="M41" s="340"/>
      <c r="N41" s="340"/>
      <c r="O41" s="343"/>
      <c r="P41" s="339"/>
      <c r="Q41" s="340"/>
      <c r="R41" s="340"/>
      <c r="S41" s="340"/>
      <c r="T41" s="340"/>
      <c r="U41" s="343"/>
      <c r="V41" s="349"/>
      <c r="W41" s="350"/>
      <c r="X41" s="350"/>
      <c r="Y41" s="350"/>
      <c r="Z41" s="350"/>
      <c r="AA41" s="355"/>
      <c r="AB41" s="367"/>
      <c r="AC41" s="368"/>
      <c r="AD41" s="369"/>
      <c r="AE41" s="369"/>
      <c r="AF41" s="369"/>
      <c r="AG41" s="370"/>
      <c r="AH41" s="358"/>
      <c r="AI41" s="359"/>
      <c r="AJ41" s="359"/>
      <c r="AK41" s="359"/>
      <c r="AL41" s="359"/>
      <c r="AM41" s="360"/>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x14ac:dyDescent="0.25">
      <c r="A42" s="1"/>
      <c r="B42" s="389"/>
      <c r="C42" s="389"/>
      <c r="D42" s="390"/>
      <c r="E42" s="381"/>
      <c r="F42" s="382"/>
      <c r="G42" s="382"/>
      <c r="H42" s="382"/>
      <c r="I42" s="383"/>
      <c r="J42" s="339" t="str">
        <f>IF(AND('[5]Mapa final'!$H$46="Muy Baja",'[5]Mapa final'!$L$46="Leve"),CONCATENATE("R",'[5]Mapa final'!$A$46),"")</f>
        <v/>
      </c>
      <c r="K42" s="340"/>
      <c r="L42" s="340" t="str">
        <f>IF(AND('[5]Mapa final'!$H$52="Muy Baja",'[5]Mapa final'!$L$52="Leve"),CONCATENATE("R",'[5]Mapa final'!$A$52),"")</f>
        <v/>
      </c>
      <c r="M42" s="340"/>
      <c r="N42" s="340" t="str">
        <f>IF(AND('[5]Mapa final'!$H$58="Muy Baja",'[5]Mapa final'!$L$58="Leve"),CONCATENATE("R",'[5]Mapa final'!$A$58),"")</f>
        <v/>
      </c>
      <c r="O42" s="343"/>
      <c r="P42" s="339" t="str">
        <f>IF(AND('[5]Mapa final'!$H$46="Muy Baja",'[5]Mapa final'!$L$46="Menor"),CONCATENATE("R",'[5]Mapa final'!$A$46),"")</f>
        <v/>
      </c>
      <c r="Q42" s="340"/>
      <c r="R42" s="340" t="str">
        <f>IF(AND('[5]Mapa final'!$H$52="Muy Baja",'[5]Mapa final'!$L$52="Menor"),CONCATENATE("R",'[5]Mapa final'!$A$52),"")</f>
        <v/>
      </c>
      <c r="S42" s="340"/>
      <c r="T42" s="340" t="str">
        <f>IF(AND('[5]Mapa final'!$H$58="Muy Baja",'[5]Mapa final'!$L$58="Menor"),CONCATENATE("R",'[5]Mapa final'!$A$58),"")</f>
        <v/>
      </c>
      <c r="U42" s="343"/>
      <c r="V42" s="349" t="str">
        <f>IF(AND('[5]Mapa final'!$H$46="Muy Baja",'[5]Mapa final'!$L$46="Moderado"),CONCATENATE("R",'[5]Mapa final'!$A$46),"")</f>
        <v/>
      </c>
      <c r="W42" s="350"/>
      <c r="X42" s="350" t="str">
        <f>IF(AND('[5]Mapa final'!$H$52="Muy Baja",'[5]Mapa final'!$L$52="Moderado"),CONCATENATE("R",'[5]Mapa final'!$A$52),"")</f>
        <v/>
      </c>
      <c r="Y42" s="350"/>
      <c r="Z42" s="350" t="str">
        <f>IF(AND('[5]Mapa final'!$H$58="Muy Baja",'[5]Mapa final'!$L$58="Moderado"),CONCATENATE("R",'[5]Mapa final'!$A$58),"")</f>
        <v/>
      </c>
      <c r="AA42" s="355"/>
      <c r="AB42" s="367" t="str">
        <f>IF(AND('[5]Mapa final'!$H$46="Muy Baja",'[5]Mapa final'!$L$46="Mayor"),CONCATENATE("R",'[5]Mapa final'!$A$46),"")</f>
        <v/>
      </c>
      <c r="AC42" s="368"/>
      <c r="AD42" s="369" t="str">
        <f>IF(AND('[5]Mapa final'!$H$52="Muy Baja",'[5]Mapa final'!$L$52="Mayor"),CONCATENATE("R",'[5]Mapa final'!$A$52),"")</f>
        <v/>
      </c>
      <c r="AE42" s="369"/>
      <c r="AF42" s="369" t="str">
        <f>IF(AND('[5]Mapa final'!$H$58="Muy Baja",'[5]Mapa final'!$L$58="Mayor"),CONCATENATE("R",'[5]Mapa final'!$A$58),"")</f>
        <v/>
      </c>
      <c r="AG42" s="370"/>
      <c r="AH42" s="358" t="str">
        <f>IF(AND('[5]Mapa final'!$H$46="Muy Baja",'[5]Mapa final'!$L$46="Catastrófico"),CONCATENATE("R",'[5]Mapa final'!$A$46),"")</f>
        <v/>
      </c>
      <c r="AI42" s="359"/>
      <c r="AJ42" s="359" t="str">
        <f>IF(AND('[5]Mapa final'!$H$52="Muy Baja",'[5]Mapa final'!$L$52="Catastrófico"),CONCATENATE("R",'[5]Mapa final'!$A$52),"")</f>
        <v/>
      </c>
      <c r="AK42" s="359"/>
      <c r="AL42" s="359" t="str">
        <f>IF(AND('[5]Mapa final'!$H$58="Muy Baja",'[5]Mapa final'!$L$58="Catastrófico"),CONCATENATE("R",'[5]Mapa final'!$A$58),"")</f>
        <v/>
      </c>
      <c r="AM42" s="360"/>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x14ac:dyDescent="0.25">
      <c r="A43" s="1"/>
      <c r="B43" s="389"/>
      <c r="C43" s="389"/>
      <c r="D43" s="390"/>
      <c r="E43" s="381"/>
      <c r="F43" s="382"/>
      <c r="G43" s="382"/>
      <c r="H43" s="382"/>
      <c r="I43" s="383"/>
      <c r="J43" s="339"/>
      <c r="K43" s="340"/>
      <c r="L43" s="340"/>
      <c r="M43" s="340"/>
      <c r="N43" s="340"/>
      <c r="O43" s="343"/>
      <c r="P43" s="339"/>
      <c r="Q43" s="340"/>
      <c r="R43" s="340"/>
      <c r="S43" s="340"/>
      <c r="T43" s="340"/>
      <c r="U43" s="343"/>
      <c r="V43" s="349"/>
      <c r="W43" s="350"/>
      <c r="X43" s="350"/>
      <c r="Y43" s="350"/>
      <c r="Z43" s="350"/>
      <c r="AA43" s="355"/>
      <c r="AB43" s="367"/>
      <c r="AC43" s="368"/>
      <c r="AD43" s="369"/>
      <c r="AE43" s="369"/>
      <c r="AF43" s="369"/>
      <c r="AG43" s="370"/>
      <c r="AH43" s="358"/>
      <c r="AI43" s="359"/>
      <c r="AJ43" s="359"/>
      <c r="AK43" s="359"/>
      <c r="AL43" s="359"/>
      <c r="AM43" s="360"/>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x14ac:dyDescent="0.25">
      <c r="A44" s="1"/>
      <c r="B44" s="389"/>
      <c r="C44" s="389"/>
      <c r="D44" s="390"/>
      <c r="E44" s="381"/>
      <c r="F44" s="382"/>
      <c r="G44" s="382"/>
      <c r="H44" s="382"/>
      <c r="I44" s="383"/>
      <c r="J44" s="339" t="str">
        <f>IF(AND('[5]Mapa final'!$H$64="Muy Baja",'[5]Mapa final'!$L$64="Leve"),CONCATENATE("R",'[5]Mapa final'!$A$64),"")</f>
        <v/>
      </c>
      <c r="K44" s="340"/>
      <c r="L44" s="340" t="str">
        <f>IF(AND('[5]Mapa final'!$H$70="Muy Baja",'[5]Mapa final'!$L$70="Leve"),CONCATENATE("R",'[5]Mapa final'!$A$70),"")</f>
        <v/>
      </c>
      <c r="M44" s="340"/>
      <c r="N44" s="340" t="str">
        <f>IF(AND('[5]Mapa final'!$H$76="Muy Baja",'[5]Mapa final'!$L$76="Leve"),CONCATENATE("R",'[5]Mapa final'!$A$76),"")</f>
        <v/>
      </c>
      <c r="O44" s="343"/>
      <c r="P44" s="339" t="str">
        <f>IF(AND('[5]Mapa final'!$H$64="Muy Baja",'[5]Mapa final'!$L$64="Menor"),CONCATENATE("R",'[5]Mapa final'!$A$64),"")</f>
        <v/>
      </c>
      <c r="Q44" s="340"/>
      <c r="R44" s="340" t="str">
        <f>IF(AND('[5]Mapa final'!$H$70="Muy Baja",'[5]Mapa final'!$L$70="Menor"),CONCATENATE("R",'[5]Mapa final'!$A$70),"")</f>
        <v/>
      </c>
      <c r="S44" s="340"/>
      <c r="T44" s="340" t="str">
        <f>IF(AND('[5]Mapa final'!$H$76="Muy Baja",'[5]Mapa final'!$L$76="Menor"),CONCATENATE("R",'[5]Mapa final'!$A$76),"")</f>
        <v/>
      </c>
      <c r="U44" s="343"/>
      <c r="V44" s="349" t="str">
        <f>IF(AND('[5]Mapa final'!$H$64="Muy Baja",'[5]Mapa final'!$L$64="Moderado"),CONCATENATE("R",'[5]Mapa final'!$A$64),"")</f>
        <v/>
      </c>
      <c r="W44" s="350"/>
      <c r="X44" s="350" t="str">
        <f>IF(AND('[5]Mapa final'!$H$70="Muy Baja",'[5]Mapa final'!$L$70="Moderado"),CONCATENATE("R",'[5]Mapa final'!$A$70),"")</f>
        <v/>
      </c>
      <c r="Y44" s="350"/>
      <c r="Z44" s="350" t="str">
        <f>IF(AND('[5]Mapa final'!$H$76="Muy Baja",'[5]Mapa final'!$L$76="Moderado"),CONCATENATE("R",'[5]Mapa final'!$A$76),"")</f>
        <v/>
      </c>
      <c r="AA44" s="355"/>
      <c r="AB44" s="367" t="str">
        <f>IF(AND('[5]Mapa final'!$H$64="Muy Baja",'[5]Mapa final'!$L$64="Mayor"),CONCATENATE("R",'[5]Mapa final'!$A$64),"")</f>
        <v/>
      </c>
      <c r="AC44" s="368"/>
      <c r="AD44" s="369" t="str">
        <f>IF(AND('[5]Mapa final'!$H$70="Muy Baja",'[5]Mapa final'!$L$70="Mayor"),CONCATENATE("R",'[5]Mapa final'!$A$70),"")</f>
        <v/>
      </c>
      <c r="AE44" s="369"/>
      <c r="AF44" s="369" t="str">
        <f>IF(AND('[5]Mapa final'!$H$76="Muy Baja",'[5]Mapa final'!$L$76="Mayor"),CONCATENATE("R",'[5]Mapa final'!$A$76),"")</f>
        <v/>
      </c>
      <c r="AG44" s="370"/>
      <c r="AH44" s="358" t="str">
        <f>IF(AND('[5]Mapa final'!$H$64="Muy Baja",'[5]Mapa final'!$L$64="Catastrófico"),CONCATENATE("R",'[5]Mapa final'!$A$64),"")</f>
        <v/>
      </c>
      <c r="AI44" s="359"/>
      <c r="AJ44" s="359" t="str">
        <f>IF(AND('[5]Mapa final'!$H$70="Muy Baja",'[5]Mapa final'!$L$70="Catastrófico"),CONCATENATE("R",'[5]Mapa final'!$A$70),"")</f>
        <v/>
      </c>
      <c r="AK44" s="359"/>
      <c r="AL44" s="359" t="str">
        <f>IF(AND('[5]Mapa final'!$H$76="Muy Baja",'[5]Mapa final'!$L$76="Catastrófico"),CONCATENATE("R",'[5]Mapa final'!$A$76),"")</f>
        <v/>
      </c>
      <c r="AM44" s="360"/>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5.75" thickBot="1" x14ac:dyDescent="0.3">
      <c r="A45" s="1"/>
      <c r="B45" s="389"/>
      <c r="C45" s="389"/>
      <c r="D45" s="390"/>
      <c r="E45" s="384"/>
      <c r="F45" s="385"/>
      <c r="G45" s="385"/>
      <c r="H45" s="385"/>
      <c r="I45" s="386"/>
      <c r="J45" s="341"/>
      <c r="K45" s="342"/>
      <c r="L45" s="342"/>
      <c r="M45" s="342"/>
      <c r="N45" s="342"/>
      <c r="O45" s="344"/>
      <c r="P45" s="341"/>
      <c r="Q45" s="342"/>
      <c r="R45" s="342"/>
      <c r="S45" s="342"/>
      <c r="T45" s="342"/>
      <c r="U45" s="344"/>
      <c r="V45" s="351"/>
      <c r="W45" s="352"/>
      <c r="X45" s="352"/>
      <c r="Y45" s="352"/>
      <c r="Z45" s="352"/>
      <c r="AA45" s="356"/>
      <c r="AB45" s="371"/>
      <c r="AC45" s="372"/>
      <c r="AD45" s="372"/>
      <c r="AE45" s="372"/>
      <c r="AF45" s="372"/>
      <c r="AG45" s="373"/>
      <c r="AH45" s="361"/>
      <c r="AI45" s="362"/>
      <c r="AJ45" s="362"/>
      <c r="AK45" s="362"/>
      <c r="AL45" s="362"/>
      <c r="AM45" s="363"/>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x14ac:dyDescent="0.25">
      <c r="A46" s="1"/>
      <c r="B46" s="1"/>
      <c r="C46" s="1"/>
      <c r="D46" s="1"/>
      <c r="E46" s="1"/>
      <c r="F46" s="1"/>
      <c r="G46" s="1"/>
      <c r="H46" s="1"/>
      <c r="I46" s="1"/>
      <c r="J46" s="378" t="s">
        <v>73</v>
      </c>
      <c r="K46" s="379"/>
      <c r="L46" s="379"/>
      <c r="M46" s="379"/>
      <c r="N46" s="379"/>
      <c r="O46" s="380"/>
      <c r="P46" s="378" t="s">
        <v>72</v>
      </c>
      <c r="Q46" s="379"/>
      <c r="R46" s="379"/>
      <c r="S46" s="379"/>
      <c r="T46" s="379"/>
      <c r="U46" s="380"/>
      <c r="V46" s="378" t="s">
        <v>71</v>
      </c>
      <c r="W46" s="379"/>
      <c r="X46" s="379"/>
      <c r="Y46" s="379"/>
      <c r="Z46" s="379"/>
      <c r="AA46" s="380"/>
      <c r="AB46" s="378" t="s">
        <v>70</v>
      </c>
      <c r="AC46" s="388"/>
      <c r="AD46" s="379"/>
      <c r="AE46" s="379"/>
      <c r="AF46" s="379"/>
      <c r="AG46" s="380"/>
      <c r="AH46" s="378" t="s">
        <v>69</v>
      </c>
      <c r="AI46" s="379"/>
      <c r="AJ46" s="379"/>
      <c r="AK46" s="379"/>
      <c r="AL46" s="379"/>
      <c r="AM46" s="38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x14ac:dyDescent="0.25">
      <c r="A47" s="1"/>
      <c r="B47" s="1"/>
      <c r="C47" s="1"/>
      <c r="D47" s="1"/>
      <c r="E47" s="1"/>
      <c r="F47" s="1"/>
      <c r="G47" s="1"/>
      <c r="H47" s="1"/>
      <c r="I47" s="1"/>
      <c r="J47" s="381"/>
      <c r="K47" s="382"/>
      <c r="L47" s="382"/>
      <c r="M47" s="382"/>
      <c r="N47" s="382"/>
      <c r="O47" s="383"/>
      <c r="P47" s="381"/>
      <c r="Q47" s="382"/>
      <c r="R47" s="382"/>
      <c r="S47" s="382"/>
      <c r="T47" s="382"/>
      <c r="U47" s="383"/>
      <c r="V47" s="381"/>
      <c r="W47" s="382"/>
      <c r="X47" s="382"/>
      <c r="Y47" s="382"/>
      <c r="Z47" s="382"/>
      <c r="AA47" s="383"/>
      <c r="AB47" s="381"/>
      <c r="AC47" s="382"/>
      <c r="AD47" s="382"/>
      <c r="AE47" s="382"/>
      <c r="AF47" s="382"/>
      <c r="AG47" s="383"/>
      <c r="AH47" s="381"/>
      <c r="AI47" s="382"/>
      <c r="AJ47" s="382"/>
      <c r="AK47" s="382"/>
      <c r="AL47" s="382"/>
      <c r="AM47" s="383"/>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x14ac:dyDescent="0.25">
      <c r="A48" s="1"/>
      <c r="B48" s="1"/>
      <c r="C48" s="1"/>
      <c r="D48" s="1"/>
      <c r="E48" s="1"/>
      <c r="F48" s="1"/>
      <c r="G48" s="1"/>
      <c r="H48" s="1"/>
      <c r="I48" s="1"/>
      <c r="J48" s="381"/>
      <c r="K48" s="382"/>
      <c r="L48" s="382"/>
      <c r="M48" s="382"/>
      <c r="N48" s="382"/>
      <c r="O48" s="383"/>
      <c r="P48" s="381"/>
      <c r="Q48" s="382"/>
      <c r="R48" s="382"/>
      <c r="S48" s="382"/>
      <c r="T48" s="382"/>
      <c r="U48" s="383"/>
      <c r="V48" s="381"/>
      <c r="W48" s="382"/>
      <c r="X48" s="382"/>
      <c r="Y48" s="382"/>
      <c r="Z48" s="382"/>
      <c r="AA48" s="383"/>
      <c r="AB48" s="381"/>
      <c r="AC48" s="382"/>
      <c r="AD48" s="382"/>
      <c r="AE48" s="382"/>
      <c r="AF48" s="382"/>
      <c r="AG48" s="383"/>
      <c r="AH48" s="381"/>
      <c r="AI48" s="382"/>
      <c r="AJ48" s="382"/>
      <c r="AK48" s="382"/>
      <c r="AL48" s="382"/>
      <c r="AM48" s="383"/>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x14ac:dyDescent="0.25">
      <c r="A49" s="1"/>
      <c r="B49" s="1"/>
      <c r="C49" s="1"/>
      <c r="D49" s="1"/>
      <c r="E49" s="1"/>
      <c r="F49" s="1"/>
      <c r="G49" s="1"/>
      <c r="H49" s="1"/>
      <c r="I49" s="1"/>
      <c r="J49" s="381"/>
      <c r="K49" s="382"/>
      <c r="L49" s="382"/>
      <c r="M49" s="382"/>
      <c r="N49" s="382"/>
      <c r="O49" s="383"/>
      <c r="P49" s="381"/>
      <c r="Q49" s="382"/>
      <c r="R49" s="382"/>
      <c r="S49" s="382"/>
      <c r="T49" s="382"/>
      <c r="U49" s="383"/>
      <c r="V49" s="381"/>
      <c r="W49" s="382"/>
      <c r="X49" s="382"/>
      <c r="Y49" s="382"/>
      <c r="Z49" s="382"/>
      <c r="AA49" s="383"/>
      <c r="AB49" s="381"/>
      <c r="AC49" s="382"/>
      <c r="AD49" s="382"/>
      <c r="AE49" s="382"/>
      <c r="AF49" s="382"/>
      <c r="AG49" s="383"/>
      <c r="AH49" s="381"/>
      <c r="AI49" s="382"/>
      <c r="AJ49" s="382"/>
      <c r="AK49" s="382"/>
      <c r="AL49" s="382"/>
      <c r="AM49" s="383"/>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x14ac:dyDescent="0.25">
      <c r="A50" s="1"/>
      <c r="B50" s="1"/>
      <c r="C50" s="1"/>
      <c r="D50" s="1"/>
      <c r="E50" s="1"/>
      <c r="F50" s="1"/>
      <c r="G50" s="1"/>
      <c r="H50" s="1"/>
      <c r="I50" s="1"/>
      <c r="J50" s="381"/>
      <c r="K50" s="382"/>
      <c r="L50" s="382"/>
      <c r="M50" s="382"/>
      <c r="N50" s="382"/>
      <c r="O50" s="383"/>
      <c r="P50" s="381"/>
      <c r="Q50" s="382"/>
      <c r="R50" s="382"/>
      <c r="S50" s="382"/>
      <c r="T50" s="382"/>
      <c r="U50" s="383"/>
      <c r="V50" s="381"/>
      <c r="W50" s="382"/>
      <c r="X50" s="382"/>
      <c r="Y50" s="382"/>
      <c r="Z50" s="382"/>
      <c r="AA50" s="383"/>
      <c r="AB50" s="381"/>
      <c r="AC50" s="382"/>
      <c r="AD50" s="382"/>
      <c r="AE50" s="382"/>
      <c r="AF50" s="382"/>
      <c r="AG50" s="383"/>
      <c r="AH50" s="381"/>
      <c r="AI50" s="382"/>
      <c r="AJ50" s="382"/>
      <c r="AK50" s="382"/>
      <c r="AL50" s="382"/>
      <c r="AM50" s="383"/>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5.75" thickBot="1" x14ac:dyDescent="0.3">
      <c r="A51" s="1"/>
      <c r="B51" s="1"/>
      <c r="C51" s="1"/>
      <c r="D51" s="1"/>
      <c r="E51" s="1"/>
      <c r="F51" s="1"/>
      <c r="G51" s="1"/>
      <c r="H51" s="1"/>
      <c r="I51" s="1"/>
      <c r="J51" s="384"/>
      <c r="K51" s="385"/>
      <c r="L51" s="385"/>
      <c r="M51" s="385"/>
      <c r="N51" s="385"/>
      <c r="O51" s="386"/>
      <c r="P51" s="384"/>
      <c r="Q51" s="385"/>
      <c r="R51" s="385"/>
      <c r="S51" s="385"/>
      <c r="T51" s="385"/>
      <c r="U51" s="386"/>
      <c r="V51" s="384"/>
      <c r="W51" s="385"/>
      <c r="X51" s="385"/>
      <c r="Y51" s="385"/>
      <c r="Z51" s="385"/>
      <c r="AA51" s="386"/>
      <c r="AB51" s="384"/>
      <c r="AC51" s="385"/>
      <c r="AD51" s="385"/>
      <c r="AE51" s="385"/>
      <c r="AF51" s="385"/>
      <c r="AG51" s="386"/>
      <c r="AH51" s="384"/>
      <c r="AI51" s="385"/>
      <c r="AJ51" s="385"/>
      <c r="AK51" s="385"/>
      <c r="AL51" s="385"/>
      <c r="AM51" s="386"/>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5" customHeight="1" x14ac:dyDescent="0.25">
      <c r="A53" s="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5" customHeight="1" x14ac:dyDescent="0.25">
      <c r="A54" s="1"/>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1:8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1:6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1:6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1:6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1:6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1:6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1:6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1:6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1:6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1:6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1:6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1:6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1:6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1:6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1:6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1:6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1:6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row>
    <row r="104" spans="1:6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row>
    <row r="105" spans="1:6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row>
    <row r="106" spans="1:6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row>
    <row r="107" spans="1:6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row>
    <row r="108" spans="1:6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row>
    <row r="109" spans="1:6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row>
    <row r="110" spans="1:6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row>
    <row r="111" spans="1:6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row>
    <row r="112" spans="1:6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row>
    <row r="113" spans="1:6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row>
    <row r="114" spans="1:6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row>
    <row r="115" spans="1:6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row>
    <row r="116" spans="1:6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row>
    <row r="117" spans="1:6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row>
    <row r="118" spans="1:6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row>
    <row r="119" spans="1:6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row>
    <row r="120" spans="1:6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row>
    <row r="121" spans="1:6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row>
    <row r="122" spans="1:63"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row>
    <row r="123" spans="1:63"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row>
    <row r="124" spans="1:63"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row>
    <row r="125" spans="1:63"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row>
    <row r="126" spans="1:63"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row>
    <row r="127" spans="1:63"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row>
    <row r="128" spans="1:63"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row>
    <row r="129" spans="2:63"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row>
    <row r="130" spans="2:63"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row>
    <row r="131" spans="2:63"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row>
    <row r="132" spans="2:63"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row>
    <row r="133" spans="2:63"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row>
    <row r="134" spans="2:63"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row>
    <row r="135" spans="2:63"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row>
    <row r="136" spans="2:63"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row>
    <row r="137" spans="2:63" x14ac:dyDescent="0.25">
      <c r="B137" s="1"/>
      <c r="C137" s="1"/>
      <c r="D137" s="1"/>
      <c r="E137" s="1"/>
      <c r="F137" s="1"/>
      <c r="G137" s="1"/>
      <c r="H137" s="1"/>
      <c r="I137" s="1"/>
    </row>
    <row r="138" spans="2:63" x14ac:dyDescent="0.25">
      <c r="B138" s="1"/>
      <c r="C138" s="1"/>
      <c r="D138" s="1"/>
      <c r="E138" s="1"/>
      <c r="F138" s="1"/>
      <c r="G138" s="1"/>
      <c r="H138" s="1"/>
      <c r="I138" s="1"/>
    </row>
    <row r="139" spans="2:63" x14ac:dyDescent="0.25">
      <c r="B139" s="1"/>
      <c r="C139" s="1"/>
      <c r="D139" s="1"/>
      <c r="E139" s="1"/>
      <c r="F139" s="1"/>
      <c r="G139" s="1"/>
      <c r="H139" s="1"/>
      <c r="I139" s="1"/>
    </row>
    <row r="140" spans="2:63" x14ac:dyDescent="0.25">
      <c r="B140" s="1"/>
      <c r="C140" s="1"/>
      <c r="D140" s="1"/>
      <c r="E140" s="1"/>
      <c r="F140" s="1"/>
      <c r="G140" s="1"/>
      <c r="H140" s="1"/>
      <c r="I140" s="1"/>
    </row>
  </sheetData>
  <sheetProtection algorithmName="SHA-512" hashValue="kpXlidzmWxbP3brn8k4eIEWxhYHkoNV8mMuhH1lPT/xypiCOesm15jiCfvbsOoPDCD8/umcOeC7isQqNzzQXVQ==" saltValue="e8t6+j8RQ+iPDyNDapgnxw==" spinCount="100000" sheet="1" objects="1" scenarios="1"/>
  <mergeCells count="317">
    <mergeCell ref="Z8:AA9"/>
    <mergeCell ref="V10:W11"/>
    <mergeCell ref="X10:Y11"/>
    <mergeCell ref="R6:S7"/>
    <mergeCell ref="T6:U7"/>
    <mergeCell ref="J46:O51"/>
    <mergeCell ref="P46:U51"/>
    <mergeCell ref="V46:AA51"/>
    <mergeCell ref="N10:O11"/>
    <mergeCell ref="N12:O13"/>
    <mergeCell ref="R12:S13"/>
    <mergeCell ref="T12:U13"/>
    <mergeCell ref="L12:M13"/>
    <mergeCell ref="V20:W21"/>
    <mergeCell ref="X20:Y21"/>
    <mergeCell ref="Z20:AA21"/>
    <mergeCell ref="P18:Q19"/>
    <mergeCell ref="R18:S19"/>
    <mergeCell ref="T18:U19"/>
    <mergeCell ref="P20:Q21"/>
    <mergeCell ref="R20:S21"/>
    <mergeCell ref="T20:U21"/>
    <mergeCell ref="J22:K23"/>
    <mergeCell ref="L22:M23"/>
    <mergeCell ref="B6:D45"/>
    <mergeCell ref="AO6:AT13"/>
    <mergeCell ref="AO14:AT21"/>
    <mergeCell ref="AO22:AT29"/>
    <mergeCell ref="AO30:AT37"/>
    <mergeCell ref="E22:I29"/>
    <mergeCell ref="E38:I45"/>
    <mergeCell ref="V6:W7"/>
    <mergeCell ref="X6:Y7"/>
    <mergeCell ref="Z6:AA7"/>
    <mergeCell ref="P8:Q9"/>
    <mergeCell ref="R8:S9"/>
    <mergeCell ref="T8:U9"/>
    <mergeCell ref="P10:Q11"/>
    <mergeCell ref="R10:S11"/>
    <mergeCell ref="T10:U11"/>
    <mergeCell ref="N6:O7"/>
    <mergeCell ref="N8:O9"/>
    <mergeCell ref="L8:M9"/>
    <mergeCell ref="J8:K9"/>
    <mergeCell ref="J10:K11"/>
    <mergeCell ref="E30:I37"/>
    <mergeCell ref="J12:K13"/>
    <mergeCell ref="L10:M11"/>
    <mergeCell ref="AF12:AG13"/>
    <mergeCell ref="J2:AM4"/>
    <mergeCell ref="E6:I13"/>
    <mergeCell ref="E14:I21"/>
    <mergeCell ref="J6:K7"/>
    <mergeCell ref="AB46:AG51"/>
    <mergeCell ref="AH46:AM51"/>
    <mergeCell ref="P6:Q7"/>
    <mergeCell ref="P12:Q13"/>
    <mergeCell ref="L6:M7"/>
    <mergeCell ref="Z10:AA11"/>
    <mergeCell ref="V12:W13"/>
    <mergeCell ref="X12:Y13"/>
    <mergeCell ref="Z12:AA13"/>
    <mergeCell ref="AB6:AC7"/>
    <mergeCell ref="AD6:AE7"/>
    <mergeCell ref="AB12:AC13"/>
    <mergeCell ref="AD12:AE13"/>
    <mergeCell ref="V8:W9"/>
    <mergeCell ref="X8:Y9"/>
    <mergeCell ref="AB20:AC21"/>
    <mergeCell ref="AD20:AE21"/>
    <mergeCell ref="AF20:AG21"/>
    <mergeCell ref="AF6:AG7"/>
    <mergeCell ref="AB8:AC9"/>
    <mergeCell ref="AD8:AE9"/>
    <mergeCell ref="AF8:AG9"/>
    <mergeCell ref="AB10:AC11"/>
    <mergeCell ref="AD10:AE11"/>
    <mergeCell ref="AF10:AG11"/>
    <mergeCell ref="AB18:AC19"/>
    <mergeCell ref="AD18:AE19"/>
    <mergeCell ref="V18:W19"/>
    <mergeCell ref="X18:Y19"/>
    <mergeCell ref="Z18:AA19"/>
    <mergeCell ref="AF18:AG19"/>
    <mergeCell ref="V14:W15"/>
    <mergeCell ref="X14:Y15"/>
    <mergeCell ref="Z14:AA15"/>
    <mergeCell ref="V16:W17"/>
    <mergeCell ref="X16:Y17"/>
    <mergeCell ref="Z16:AA17"/>
    <mergeCell ref="AB14:AC15"/>
    <mergeCell ref="AD14:AE15"/>
    <mergeCell ref="AF14:AG15"/>
    <mergeCell ref="AB16:AC17"/>
    <mergeCell ref="AD16:AE17"/>
    <mergeCell ref="AF16:AG17"/>
    <mergeCell ref="AB22:AC23"/>
    <mergeCell ref="AD22:AE23"/>
    <mergeCell ref="AF22:AG23"/>
    <mergeCell ref="AB24:AC25"/>
    <mergeCell ref="AD24:AE25"/>
    <mergeCell ref="AF24:AG25"/>
    <mergeCell ref="AB26:AC27"/>
    <mergeCell ref="AD26:AE27"/>
    <mergeCell ref="AF26:AG27"/>
    <mergeCell ref="AB28:AC29"/>
    <mergeCell ref="AD28:AE29"/>
    <mergeCell ref="AF28:AG29"/>
    <mergeCell ref="AB30:AC31"/>
    <mergeCell ref="AD30:AE31"/>
    <mergeCell ref="AF30:AG31"/>
    <mergeCell ref="AB32:AC33"/>
    <mergeCell ref="AD32:AE33"/>
    <mergeCell ref="AF32:AG33"/>
    <mergeCell ref="AB34:AC35"/>
    <mergeCell ref="AD34:AE35"/>
    <mergeCell ref="AF34:AG35"/>
    <mergeCell ref="AB36:AC37"/>
    <mergeCell ref="AD36:AE37"/>
    <mergeCell ref="AF36:AG37"/>
    <mergeCell ref="AB38:AC39"/>
    <mergeCell ref="AD38:AE39"/>
    <mergeCell ref="AF38:AG39"/>
    <mergeCell ref="AB40:AC41"/>
    <mergeCell ref="AD40:AE41"/>
    <mergeCell ref="AF40:AG41"/>
    <mergeCell ref="AB42:AC43"/>
    <mergeCell ref="AD42:AE43"/>
    <mergeCell ref="AF42:AG43"/>
    <mergeCell ref="AB44:AC45"/>
    <mergeCell ref="AD44:AE45"/>
    <mergeCell ref="AF44:AG45"/>
    <mergeCell ref="AH6:AI7"/>
    <mergeCell ref="AJ6:AK7"/>
    <mergeCell ref="AL6:AM7"/>
    <mergeCell ref="AH8:AI9"/>
    <mergeCell ref="AJ8:AK9"/>
    <mergeCell ref="AL8:AM9"/>
    <mergeCell ref="AH10:AI11"/>
    <mergeCell ref="AJ10:AK11"/>
    <mergeCell ref="AL10:AM11"/>
    <mergeCell ref="AH12:AI13"/>
    <mergeCell ref="AJ12:AK13"/>
    <mergeCell ref="AL12:AM13"/>
    <mergeCell ref="AH14:AI15"/>
    <mergeCell ref="AJ14:AK15"/>
    <mergeCell ref="AL14:AM15"/>
    <mergeCell ref="AH16:AI17"/>
    <mergeCell ref="AJ16:AK17"/>
    <mergeCell ref="AL16:AM17"/>
    <mergeCell ref="AH18:AI19"/>
    <mergeCell ref="AJ18:AK19"/>
    <mergeCell ref="AL18:AM19"/>
    <mergeCell ref="AH20:AI21"/>
    <mergeCell ref="AJ20:AK21"/>
    <mergeCell ref="AL20:AM21"/>
    <mergeCell ref="AH22:AI23"/>
    <mergeCell ref="AJ22:AK23"/>
    <mergeCell ref="AL22:AM23"/>
    <mergeCell ref="AH24:AI25"/>
    <mergeCell ref="AJ24:AK25"/>
    <mergeCell ref="AL24:AM25"/>
    <mergeCell ref="AH26:AI27"/>
    <mergeCell ref="AJ26:AK27"/>
    <mergeCell ref="AL26:AM27"/>
    <mergeCell ref="AH28:AI29"/>
    <mergeCell ref="AJ28:AK29"/>
    <mergeCell ref="AL28:AM29"/>
    <mergeCell ref="AH30:AI31"/>
    <mergeCell ref="AJ30:AK31"/>
    <mergeCell ref="AL30:AM31"/>
    <mergeCell ref="AH32:AI33"/>
    <mergeCell ref="AJ32:AK33"/>
    <mergeCell ref="AL32:AM33"/>
    <mergeCell ref="AH34:AI35"/>
    <mergeCell ref="AJ34:AK35"/>
    <mergeCell ref="AL34:AM35"/>
    <mergeCell ref="AH36:AI37"/>
    <mergeCell ref="AJ36:AK37"/>
    <mergeCell ref="AL36:AM37"/>
    <mergeCell ref="AH38:AI39"/>
    <mergeCell ref="AJ38:AK39"/>
    <mergeCell ref="AL38:AM39"/>
    <mergeCell ref="AH40:AI41"/>
    <mergeCell ref="AJ40:AK41"/>
    <mergeCell ref="AL40:AM41"/>
    <mergeCell ref="AH42:AI43"/>
    <mergeCell ref="AJ42:AK43"/>
    <mergeCell ref="AL42:AM43"/>
    <mergeCell ref="AH44:AI45"/>
    <mergeCell ref="AJ44:AK45"/>
    <mergeCell ref="AL44:AM45"/>
    <mergeCell ref="J14:K15"/>
    <mergeCell ref="L14:M15"/>
    <mergeCell ref="N14:O15"/>
    <mergeCell ref="J16:K17"/>
    <mergeCell ref="L16:M17"/>
    <mergeCell ref="N16:O17"/>
    <mergeCell ref="J18:K19"/>
    <mergeCell ref="L18:M19"/>
    <mergeCell ref="N18:O19"/>
    <mergeCell ref="J20:K21"/>
    <mergeCell ref="L20:M21"/>
    <mergeCell ref="N20:O21"/>
    <mergeCell ref="P14:Q15"/>
    <mergeCell ref="R14:S15"/>
    <mergeCell ref="T14:U15"/>
    <mergeCell ref="P16:Q17"/>
    <mergeCell ref="R16:S17"/>
    <mergeCell ref="T16:U17"/>
    <mergeCell ref="N22:O23"/>
    <mergeCell ref="J24:K25"/>
    <mergeCell ref="L24:M25"/>
    <mergeCell ref="N24:O25"/>
    <mergeCell ref="J26:K27"/>
    <mergeCell ref="L26:M27"/>
    <mergeCell ref="N26:O27"/>
    <mergeCell ref="J28:K29"/>
    <mergeCell ref="L28:M29"/>
    <mergeCell ref="N28:O29"/>
    <mergeCell ref="P22:Q23"/>
    <mergeCell ref="R22:S23"/>
    <mergeCell ref="T22:U23"/>
    <mergeCell ref="P24:Q25"/>
    <mergeCell ref="R24:S25"/>
    <mergeCell ref="T24:U25"/>
    <mergeCell ref="P26:Q27"/>
    <mergeCell ref="R26:S27"/>
    <mergeCell ref="T26:U27"/>
    <mergeCell ref="X22:Y23"/>
    <mergeCell ref="Z22:AA23"/>
    <mergeCell ref="V24:W25"/>
    <mergeCell ref="X24:Y25"/>
    <mergeCell ref="Z24:AA25"/>
    <mergeCell ref="V26:W27"/>
    <mergeCell ref="X26:Y27"/>
    <mergeCell ref="Z26:AA27"/>
    <mergeCell ref="V28:W29"/>
    <mergeCell ref="X28:Y29"/>
    <mergeCell ref="Z28:AA29"/>
    <mergeCell ref="Z30:AA31"/>
    <mergeCell ref="V32:W33"/>
    <mergeCell ref="X32:Y33"/>
    <mergeCell ref="Z32:AA33"/>
    <mergeCell ref="V34:W35"/>
    <mergeCell ref="X34:Y35"/>
    <mergeCell ref="Z34:AA35"/>
    <mergeCell ref="P28:Q29"/>
    <mergeCell ref="R28:S29"/>
    <mergeCell ref="T28:U29"/>
    <mergeCell ref="Z38:AA39"/>
    <mergeCell ref="V40:W41"/>
    <mergeCell ref="X40:Y41"/>
    <mergeCell ref="Z40:AA41"/>
    <mergeCell ref="V42:W43"/>
    <mergeCell ref="X42:Y43"/>
    <mergeCell ref="Z42:AA43"/>
    <mergeCell ref="V36:W37"/>
    <mergeCell ref="X36:Y37"/>
    <mergeCell ref="Z36:AA37"/>
    <mergeCell ref="Z44:AA45"/>
    <mergeCell ref="J30:K31"/>
    <mergeCell ref="L30:M31"/>
    <mergeCell ref="N30:O31"/>
    <mergeCell ref="J32:K33"/>
    <mergeCell ref="L32:M33"/>
    <mergeCell ref="N32:O33"/>
    <mergeCell ref="J34:K35"/>
    <mergeCell ref="L34:M35"/>
    <mergeCell ref="N34:O35"/>
    <mergeCell ref="J36:K37"/>
    <mergeCell ref="L36:M37"/>
    <mergeCell ref="N36:O37"/>
    <mergeCell ref="J44:K45"/>
    <mergeCell ref="L44:M45"/>
    <mergeCell ref="N44:O45"/>
    <mergeCell ref="J38:K39"/>
    <mergeCell ref="L38:M39"/>
    <mergeCell ref="N38:O39"/>
    <mergeCell ref="J40:K41"/>
    <mergeCell ref="L40:M41"/>
    <mergeCell ref="N40:O41"/>
    <mergeCell ref="V38:W39"/>
    <mergeCell ref="X38:Y39"/>
    <mergeCell ref="J42:K43"/>
    <mergeCell ref="L42:M43"/>
    <mergeCell ref="N42:O43"/>
    <mergeCell ref="B2:I4"/>
    <mergeCell ref="P42:Q43"/>
    <mergeCell ref="R42:S43"/>
    <mergeCell ref="T42:U43"/>
    <mergeCell ref="V44:W45"/>
    <mergeCell ref="X44:Y45"/>
    <mergeCell ref="P30:Q31"/>
    <mergeCell ref="R30:S31"/>
    <mergeCell ref="T30:U31"/>
    <mergeCell ref="P32:Q33"/>
    <mergeCell ref="R32:S33"/>
    <mergeCell ref="T32:U33"/>
    <mergeCell ref="P34:Q35"/>
    <mergeCell ref="R34:S35"/>
    <mergeCell ref="T34:U35"/>
    <mergeCell ref="P36:Q37"/>
    <mergeCell ref="R36:S37"/>
    <mergeCell ref="T36:U37"/>
    <mergeCell ref="V30:W31"/>
    <mergeCell ref="X30:Y31"/>
    <mergeCell ref="V22:W23"/>
    <mergeCell ref="P44:Q45"/>
    <mergeCell ref="R44:S45"/>
    <mergeCell ref="T44:U45"/>
    <mergeCell ref="P38:Q39"/>
    <mergeCell ref="R38:S39"/>
    <mergeCell ref="T38:U39"/>
    <mergeCell ref="P40:Q41"/>
    <mergeCell ref="R40:S41"/>
    <mergeCell ref="T40:U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7" tint="-0.249977111117893"/>
  </sheetPr>
  <dimension ref="B1:F16"/>
  <sheetViews>
    <sheetView topLeftCell="A28" workbookViewId="0">
      <selection activeCell="E14" sqref="E14"/>
    </sheetView>
  </sheetViews>
  <sheetFormatPr baseColWidth="10" defaultColWidth="14.28515625" defaultRowHeight="12.75" x14ac:dyDescent="0.2"/>
  <cols>
    <col min="1" max="2" width="14.28515625" style="37"/>
    <col min="3" max="3" width="17" style="37" customWidth="1"/>
    <col min="4" max="4" width="14.28515625" style="37"/>
    <col min="5" max="5" width="46" style="37" customWidth="1"/>
    <col min="6" max="16384" width="14.28515625" style="37"/>
  </cols>
  <sheetData>
    <row r="1" spans="2:6" ht="24" customHeight="1" thickBot="1" x14ac:dyDescent="0.25">
      <c r="B1" s="428" t="s">
        <v>85</v>
      </c>
      <c r="C1" s="429"/>
      <c r="D1" s="429"/>
      <c r="E1" s="429"/>
      <c r="F1" s="430"/>
    </row>
    <row r="2" spans="2:6" ht="16.5" thickBot="1" x14ac:dyDescent="0.3">
      <c r="B2" s="38"/>
      <c r="C2" s="38"/>
      <c r="D2" s="38"/>
      <c r="E2" s="38"/>
      <c r="F2" s="38"/>
    </row>
    <row r="3" spans="2:6" ht="16.5" thickBot="1" x14ac:dyDescent="0.25">
      <c r="B3" s="431" t="s">
        <v>86</v>
      </c>
      <c r="C3" s="432"/>
      <c r="D3" s="432"/>
      <c r="E3" s="39" t="s">
        <v>87</v>
      </c>
      <c r="F3" s="40" t="s">
        <v>88</v>
      </c>
    </row>
    <row r="4" spans="2:6" ht="31.5" x14ac:dyDescent="0.2">
      <c r="B4" s="433" t="s">
        <v>89</v>
      </c>
      <c r="C4" s="435" t="s">
        <v>90</v>
      </c>
      <c r="D4" s="41" t="s">
        <v>91</v>
      </c>
      <c r="E4" s="42" t="s">
        <v>92</v>
      </c>
      <c r="F4" s="43">
        <v>0.25</v>
      </c>
    </row>
    <row r="5" spans="2:6" ht="47.25" x14ac:dyDescent="0.2">
      <c r="B5" s="434"/>
      <c r="C5" s="436"/>
      <c r="D5" s="44" t="s">
        <v>93</v>
      </c>
      <c r="E5" s="45" t="s">
        <v>94</v>
      </c>
      <c r="F5" s="46">
        <v>0.15</v>
      </c>
    </row>
    <row r="6" spans="2:6" ht="47.25" x14ac:dyDescent="0.2">
      <c r="B6" s="434"/>
      <c r="C6" s="436"/>
      <c r="D6" s="44" t="s">
        <v>95</v>
      </c>
      <c r="E6" s="45" t="s">
        <v>96</v>
      </c>
      <c r="F6" s="46">
        <v>0.1</v>
      </c>
    </row>
    <row r="7" spans="2:6" ht="63" x14ac:dyDescent="0.2">
      <c r="B7" s="434"/>
      <c r="C7" s="436" t="s">
        <v>97</v>
      </c>
      <c r="D7" s="44" t="s">
        <v>98</v>
      </c>
      <c r="E7" s="45" t="s">
        <v>99</v>
      </c>
      <c r="F7" s="46">
        <v>0.25</v>
      </c>
    </row>
    <row r="8" spans="2:6" ht="31.5" x14ac:dyDescent="0.2">
      <c r="B8" s="434"/>
      <c r="C8" s="436"/>
      <c r="D8" s="44" t="s">
        <v>100</v>
      </c>
      <c r="E8" s="45" t="s">
        <v>101</v>
      </c>
      <c r="F8" s="46">
        <v>0.15</v>
      </c>
    </row>
    <row r="9" spans="2:6" ht="47.25" x14ac:dyDescent="0.2">
      <c r="B9" s="434" t="s">
        <v>102</v>
      </c>
      <c r="C9" s="436" t="s">
        <v>103</v>
      </c>
      <c r="D9" s="44" t="s">
        <v>104</v>
      </c>
      <c r="E9" s="45" t="s">
        <v>105</v>
      </c>
      <c r="F9" s="47" t="s">
        <v>106</v>
      </c>
    </row>
    <row r="10" spans="2:6" ht="63" x14ac:dyDescent="0.2">
      <c r="B10" s="434"/>
      <c r="C10" s="436"/>
      <c r="D10" s="44" t="s">
        <v>107</v>
      </c>
      <c r="E10" s="45" t="s">
        <v>108</v>
      </c>
      <c r="F10" s="47" t="s">
        <v>106</v>
      </c>
    </row>
    <row r="11" spans="2:6" ht="47.25" x14ac:dyDescent="0.2">
      <c r="B11" s="434"/>
      <c r="C11" s="436" t="s">
        <v>109</v>
      </c>
      <c r="D11" s="44" t="s">
        <v>110</v>
      </c>
      <c r="E11" s="45" t="s">
        <v>111</v>
      </c>
      <c r="F11" s="47" t="s">
        <v>106</v>
      </c>
    </row>
    <row r="12" spans="2:6" ht="47.25" x14ac:dyDescent="0.2">
      <c r="B12" s="434"/>
      <c r="C12" s="436"/>
      <c r="D12" s="44" t="s">
        <v>112</v>
      </c>
      <c r="E12" s="45" t="s">
        <v>113</v>
      </c>
      <c r="F12" s="47" t="s">
        <v>106</v>
      </c>
    </row>
    <row r="13" spans="2:6" ht="31.5" x14ac:dyDescent="0.2">
      <c r="B13" s="434"/>
      <c r="C13" s="436" t="s">
        <v>114</v>
      </c>
      <c r="D13" s="44" t="s">
        <v>115</v>
      </c>
      <c r="E13" s="45" t="s">
        <v>116</v>
      </c>
      <c r="F13" s="47" t="s">
        <v>106</v>
      </c>
    </row>
    <row r="14" spans="2:6" ht="32.25" thickBot="1" x14ac:dyDescent="0.25">
      <c r="B14" s="437"/>
      <c r="C14" s="438"/>
      <c r="D14" s="48" t="s">
        <v>117</v>
      </c>
      <c r="E14" s="49" t="s">
        <v>118</v>
      </c>
      <c r="F14" s="50" t="s">
        <v>106</v>
      </c>
    </row>
    <row r="15" spans="2:6" ht="49.5" customHeight="1" x14ac:dyDescent="0.2">
      <c r="B15" s="427" t="s">
        <v>119</v>
      </c>
      <c r="C15" s="427"/>
      <c r="D15" s="427"/>
      <c r="E15" s="427"/>
      <c r="F15" s="427"/>
    </row>
    <row r="16" spans="2:6" ht="27" customHeight="1" x14ac:dyDescent="0.25">
      <c r="B16" s="51"/>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3"/>
  <sheetViews>
    <sheetView workbookViewId="0">
      <selection activeCell="B10" sqref="B10"/>
    </sheetView>
  </sheetViews>
  <sheetFormatPr baseColWidth="10" defaultRowHeight="15" x14ac:dyDescent="0.25"/>
  <cols>
    <col min="1" max="1" width="5.42578125" customWidth="1"/>
    <col min="2" max="2" width="36" bestFit="1" customWidth="1"/>
    <col min="3" max="3" width="26.42578125" customWidth="1"/>
    <col min="4" max="4" width="42.42578125" bestFit="1" customWidth="1"/>
    <col min="5" max="5" width="58.28515625" customWidth="1"/>
    <col min="6" max="6" width="38.140625" customWidth="1"/>
    <col min="7" max="7" width="53.140625" customWidth="1"/>
  </cols>
  <sheetData>
    <row r="2" spans="2:7" x14ac:dyDescent="0.25">
      <c r="B2" s="53" t="s">
        <v>136</v>
      </c>
      <c r="C2" s="52"/>
      <c r="D2" s="54" t="s">
        <v>145</v>
      </c>
      <c r="E2" s="54" t="s">
        <v>189</v>
      </c>
      <c r="F2" s="60" t="s">
        <v>183</v>
      </c>
      <c r="G2" s="60" t="s">
        <v>189</v>
      </c>
    </row>
    <row r="3" spans="2:7" x14ac:dyDescent="0.25">
      <c r="B3" s="64" t="s">
        <v>143</v>
      </c>
      <c r="D3" s="55" t="s">
        <v>149</v>
      </c>
      <c r="E3" s="55" t="s">
        <v>190</v>
      </c>
      <c r="F3" s="59" t="s">
        <v>169</v>
      </c>
      <c r="G3" s="59"/>
    </row>
    <row r="4" spans="2:7" x14ac:dyDescent="0.25">
      <c r="B4" s="64" t="s">
        <v>137</v>
      </c>
      <c r="D4" s="55" t="s">
        <v>152</v>
      </c>
      <c r="E4" s="55" t="s">
        <v>191</v>
      </c>
      <c r="F4" s="59" t="s">
        <v>162</v>
      </c>
      <c r="G4" s="59"/>
    </row>
    <row r="5" spans="2:7" ht="30" x14ac:dyDescent="0.25">
      <c r="B5" s="64" t="s">
        <v>140</v>
      </c>
      <c r="D5" s="55" t="s">
        <v>148</v>
      </c>
      <c r="E5" s="55" t="s">
        <v>192</v>
      </c>
      <c r="F5" s="59" t="s">
        <v>176</v>
      </c>
      <c r="G5" s="59"/>
    </row>
    <row r="6" spans="2:7" ht="30" x14ac:dyDescent="0.25">
      <c r="B6" s="64" t="s">
        <v>138</v>
      </c>
      <c r="D6" s="55" t="s">
        <v>146</v>
      </c>
      <c r="E6" s="63" t="s">
        <v>193</v>
      </c>
      <c r="F6" s="59" t="s">
        <v>172</v>
      </c>
      <c r="G6" s="59"/>
    </row>
    <row r="7" spans="2:7" ht="30" x14ac:dyDescent="0.25">
      <c r="B7" s="64" t="s">
        <v>139</v>
      </c>
      <c r="D7" s="55" t="s">
        <v>155</v>
      </c>
      <c r="E7" s="55" t="s">
        <v>194</v>
      </c>
      <c r="F7" s="59" t="s">
        <v>173</v>
      </c>
      <c r="G7" s="59"/>
    </row>
    <row r="8" spans="2:7" x14ac:dyDescent="0.25">
      <c r="B8" s="64" t="s">
        <v>141</v>
      </c>
      <c r="D8" s="55" t="s">
        <v>151</v>
      </c>
      <c r="E8" s="55"/>
      <c r="F8" s="59" t="s">
        <v>171</v>
      </c>
      <c r="G8" s="59"/>
    </row>
    <row r="9" spans="2:7" ht="30" x14ac:dyDescent="0.25">
      <c r="B9" s="64" t="s">
        <v>671</v>
      </c>
      <c r="D9" s="55" t="s">
        <v>150</v>
      </c>
      <c r="E9" s="55"/>
      <c r="F9" s="59" t="s">
        <v>165</v>
      </c>
      <c r="G9" s="59"/>
    </row>
    <row r="10" spans="2:7" x14ac:dyDescent="0.25">
      <c r="D10" s="55" t="s">
        <v>153</v>
      </c>
      <c r="E10" s="55"/>
      <c r="F10" s="59" t="s">
        <v>174</v>
      </c>
      <c r="G10" s="59"/>
    </row>
    <row r="11" spans="2:7" ht="30" x14ac:dyDescent="0.25">
      <c r="D11" s="55" t="s">
        <v>147</v>
      </c>
      <c r="E11" s="55"/>
      <c r="F11" s="59" t="s">
        <v>181</v>
      </c>
      <c r="G11" s="59"/>
    </row>
    <row r="12" spans="2:7" x14ac:dyDescent="0.25">
      <c r="B12" s="57" t="s">
        <v>156</v>
      </c>
      <c r="D12" s="55" t="s">
        <v>154</v>
      </c>
      <c r="E12" s="55"/>
      <c r="F12" s="59" t="s">
        <v>179</v>
      </c>
      <c r="G12" s="59"/>
    </row>
    <row r="13" spans="2:7" x14ac:dyDescent="0.25">
      <c r="B13" s="56" t="s">
        <v>159</v>
      </c>
      <c r="F13" s="59" t="s">
        <v>177</v>
      </c>
      <c r="G13" s="59"/>
    </row>
    <row r="14" spans="2:7" ht="30" x14ac:dyDescent="0.25">
      <c r="B14" s="58" t="s">
        <v>160</v>
      </c>
      <c r="F14" s="59" t="s">
        <v>170</v>
      </c>
      <c r="G14" s="59"/>
    </row>
    <row r="15" spans="2:7" x14ac:dyDescent="0.25">
      <c r="B15" s="56" t="s">
        <v>157</v>
      </c>
      <c r="F15" s="59" t="s">
        <v>175</v>
      </c>
      <c r="G15" s="59"/>
    </row>
    <row r="16" spans="2:7" x14ac:dyDescent="0.25">
      <c r="B16" s="56" t="s">
        <v>158</v>
      </c>
      <c r="F16" s="59" t="s">
        <v>180</v>
      </c>
      <c r="G16" s="59"/>
    </row>
    <row r="17" spans="2:7" x14ac:dyDescent="0.25">
      <c r="F17" s="59" t="s">
        <v>167</v>
      </c>
      <c r="G17" s="59"/>
    </row>
    <row r="18" spans="2:7" x14ac:dyDescent="0.25">
      <c r="B18" s="61" t="s">
        <v>184</v>
      </c>
      <c r="F18" s="59" t="s">
        <v>163</v>
      </c>
      <c r="G18" s="59"/>
    </row>
    <row r="19" spans="2:7" x14ac:dyDescent="0.25">
      <c r="B19" s="62" t="s">
        <v>185</v>
      </c>
      <c r="F19" s="59" t="s">
        <v>178</v>
      </c>
      <c r="G19" s="59"/>
    </row>
    <row r="20" spans="2:7" x14ac:dyDescent="0.25">
      <c r="B20" s="62" t="s">
        <v>186</v>
      </c>
      <c r="F20" s="59" t="s">
        <v>168</v>
      </c>
      <c r="G20" s="59"/>
    </row>
    <row r="21" spans="2:7" x14ac:dyDescent="0.25">
      <c r="F21" s="59" t="s">
        <v>164</v>
      </c>
      <c r="G21" s="59"/>
    </row>
    <row r="22" spans="2:7" x14ac:dyDescent="0.25">
      <c r="F22" s="59" t="s">
        <v>166</v>
      </c>
      <c r="G22" s="59"/>
    </row>
    <row r="23" spans="2:7" x14ac:dyDescent="0.25">
      <c r="B23" s="72" t="s">
        <v>195</v>
      </c>
      <c r="C23" s="72" t="s">
        <v>196</v>
      </c>
      <c r="D23" s="72" t="s">
        <v>197</v>
      </c>
      <c r="F23" s="59" t="s">
        <v>161</v>
      </c>
      <c r="G23" s="59"/>
    </row>
    <row r="24" spans="2:7" ht="27" x14ac:dyDescent="0.25">
      <c r="B24" s="65" t="s">
        <v>34</v>
      </c>
      <c r="C24" s="66" t="s">
        <v>32</v>
      </c>
      <c r="D24" s="71" t="s">
        <v>33</v>
      </c>
      <c r="F24" s="59" t="s">
        <v>182</v>
      </c>
      <c r="G24" s="59" t="s">
        <v>182</v>
      </c>
    </row>
    <row r="25" spans="2:7" ht="40.5" x14ac:dyDescent="0.25">
      <c r="B25" s="65" t="s">
        <v>38</v>
      </c>
      <c r="C25" s="67" t="s">
        <v>36</v>
      </c>
      <c r="D25" s="71" t="s">
        <v>37</v>
      </c>
    </row>
    <row r="26" spans="2:7" ht="27" x14ac:dyDescent="0.25">
      <c r="B26" s="65" t="s">
        <v>42</v>
      </c>
      <c r="C26" s="68" t="s">
        <v>40</v>
      </c>
      <c r="D26" s="71" t="s">
        <v>41</v>
      </c>
    </row>
    <row r="27" spans="2:7" ht="40.5" x14ac:dyDescent="0.25">
      <c r="B27" s="65" t="s">
        <v>46</v>
      </c>
      <c r="C27" s="69" t="s">
        <v>44</v>
      </c>
      <c r="D27" s="71" t="s">
        <v>45</v>
      </c>
    </row>
    <row r="28" spans="2:7" ht="27" x14ac:dyDescent="0.25">
      <c r="B28" s="65" t="s">
        <v>50</v>
      </c>
      <c r="C28" s="70" t="s">
        <v>48</v>
      </c>
      <c r="D28" s="71" t="s">
        <v>49</v>
      </c>
    </row>
    <row r="31" spans="2:7" x14ac:dyDescent="0.25">
      <c r="D31" s="79" t="s">
        <v>230</v>
      </c>
    </row>
    <row r="32" spans="2:7" x14ac:dyDescent="0.25">
      <c r="D32" s="77" t="s">
        <v>208</v>
      </c>
    </row>
    <row r="33" spans="4:4" ht="30" x14ac:dyDescent="0.25">
      <c r="D33" s="77" t="s">
        <v>213</v>
      </c>
    </row>
    <row r="34" spans="4:4" ht="30" x14ac:dyDescent="0.25">
      <c r="D34" s="77" t="s">
        <v>214</v>
      </c>
    </row>
    <row r="35" spans="4:4" ht="30" x14ac:dyDescent="0.25">
      <c r="D35" s="77" t="s">
        <v>209</v>
      </c>
    </row>
    <row r="36" spans="4:4" ht="30" x14ac:dyDescent="0.25">
      <c r="D36" s="77" t="s">
        <v>215</v>
      </c>
    </row>
    <row r="37" spans="4:4" ht="30" x14ac:dyDescent="0.25">
      <c r="D37" s="77" t="s">
        <v>216</v>
      </c>
    </row>
    <row r="38" spans="4:4" x14ac:dyDescent="0.25">
      <c r="D38" s="77" t="s">
        <v>210</v>
      </c>
    </row>
    <row r="39" spans="4:4" x14ac:dyDescent="0.25">
      <c r="D39" s="78" t="s">
        <v>217</v>
      </c>
    </row>
    <row r="40" spans="4:4" x14ac:dyDescent="0.25">
      <c r="D40" s="78" t="s">
        <v>218</v>
      </c>
    </row>
    <row r="41" spans="4:4" x14ac:dyDescent="0.25">
      <c r="D41" s="78" t="s">
        <v>219</v>
      </c>
    </row>
    <row r="42" spans="4:4" x14ac:dyDescent="0.25">
      <c r="D42" s="78" t="s">
        <v>211</v>
      </c>
    </row>
    <row r="43" spans="4:4" x14ac:dyDescent="0.25">
      <c r="D43" s="78" t="s">
        <v>212</v>
      </c>
    </row>
    <row r="44" spans="4:4" x14ac:dyDescent="0.25">
      <c r="D44" s="78" t="s">
        <v>220</v>
      </c>
    </row>
    <row r="45" spans="4:4" x14ac:dyDescent="0.25">
      <c r="D45" s="78" t="s">
        <v>221</v>
      </c>
    </row>
    <row r="46" spans="4:4" x14ac:dyDescent="0.25">
      <c r="D46" s="77" t="s">
        <v>222</v>
      </c>
    </row>
    <row r="47" spans="4:4" x14ac:dyDescent="0.25">
      <c r="D47" s="78" t="s">
        <v>223</v>
      </c>
    </row>
    <row r="48" spans="4:4" x14ac:dyDescent="0.25">
      <c r="D48" s="77" t="s">
        <v>224</v>
      </c>
    </row>
    <row r="49" spans="4:4" x14ac:dyDescent="0.25">
      <c r="D49" s="77" t="s">
        <v>225</v>
      </c>
    </row>
    <row r="50" spans="4:4" ht="30" x14ac:dyDescent="0.25">
      <c r="D50" s="77" t="s">
        <v>226</v>
      </c>
    </row>
    <row r="51" spans="4:4" ht="45" x14ac:dyDescent="0.25">
      <c r="D51" s="77" t="s">
        <v>227</v>
      </c>
    </row>
    <row r="52" spans="4:4" x14ac:dyDescent="0.25">
      <c r="D52" s="77" t="s">
        <v>228</v>
      </c>
    </row>
    <row r="53" spans="4:4" ht="30" x14ac:dyDescent="0.25">
      <c r="D53" s="77" t="s">
        <v>229</v>
      </c>
    </row>
  </sheetData>
  <sortState ref="F3:F24">
    <sortCondition ref="F15:F3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RIESGOS </vt:lpstr>
      <vt:lpstr>ANEXO 1 Tabla probabilidad</vt:lpstr>
      <vt:lpstr>ANEXO 2 Tabla Impacto</vt:lpstr>
      <vt:lpstr>ANEXO 3 Matriz Calor Inherente</vt:lpstr>
      <vt:lpstr>ANEXOTabla Valoración controles</vt:lpstr>
      <vt:lpstr>PARAMETROS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YINERI MARTINEZ CUBILLOS</dc:creator>
  <cp:lastModifiedBy>eduardo puerta</cp:lastModifiedBy>
  <dcterms:created xsi:type="dcterms:W3CDTF">2021-03-11T16:43:22Z</dcterms:created>
  <dcterms:modified xsi:type="dcterms:W3CDTF">2022-03-08T19:52:20Z</dcterms:modified>
</cp:coreProperties>
</file>